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842afc51bb375/Sports Trading/Football Trading/"/>
    </mc:Choice>
  </mc:AlternateContent>
  <xr:revisionPtr revIDLastSave="3812" documentId="13_ncr:4000b_{87844236-B152-4CC1-AAC2-C84E62BDB736}" xr6:coauthVersionLast="45" xr6:coauthVersionMax="45" xr10:uidLastSave="{8AC8D5E6-15EC-4338-A628-FCD4E7E26C4A}"/>
  <bookViews>
    <workbookView xWindow="-108" yWindow="-108" windowWidth="23256" windowHeight="12576" firstSheet="2" activeTab="3" xr2:uid="{00000000-000D-0000-FFFF-FFFF00000000}"/>
  </bookViews>
  <sheets>
    <sheet name="Summary" sheetId="2" state="hidden" r:id="rId1"/>
    <sheet name="Data" sheetId="1" state="hidden" r:id="rId2"/>
    <sheet name="Data 2508" sheetId="3" r:id="rId3"/>
    <sheet name="Summary2508" sheetId="4" r:id="rId4"/>
    <sheet name="Filter" sheetId="5" r:id="rId5"/>
  </sheets>
  <definedNames>
    <definedName name="_xlnm._FilterDatabase" localSheetId="1" hidden="1">Data!$A$15:$AB$149</definedName>
    <definedName name="_xlnm._FilterDatabase" localSheetId="2" hidden="1">'Data 2508'!$A$9:$CO$155</definedName>
  </definedNames>
  <calcPr calcId="191029"/>
  <pivotCaches>
    <pivotCache cacheId="6" r:id="rId6"/>
    <pivotCache cacheId="1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4" i="4" l="1"/>
  <c r="R38" i="4"/>
  <c r="O40" i="4" l="1"/>
  <c r="R40" i="4" s="1"/>
  <c r="O38" i="4"/>
  <c r="P41" i="4"/>
  <c r="R30" i="4"/>
  <c r="R29" i="4"/>
  <c r="R28" i="4"/>
  <c r="R26" i="4"/>
  <c r="P29" i="4"/>
  <c r="Q29" i="4"/>
  <c r="Q27" i="4"/>
  <c r="Q28" i="4"/>
  <c r="Q26" i="4"/>
  <c r="O28" i="4"/>
  <c r="O27" i="4"/>
  <c r="O26" i="4"/>
  <c r="O29" i="4" s="1"/>
  <c r="CA8" i="3"/>
  <c r="CD11" i="3"/>
  <c r="CD12" i="3"/>
  <c r="CD13" i="3"/>
  <c r="CD14" i="3"/>
  <c r="CD15" i="3"/>
  <c r="CD16" i="3"/>
  <c r="CD17" i="3"/>
  <c r="CD18" i="3"/>
  <c r="CD19" i="3"/>
  <c r="CD20" i="3"/>
  <c r="CD21" i="3"/>
  <c r="CD22" i="3"/>
  <c r="CD23" i="3"/>
  <c r="CD24" i="3"/>
  <c r="CD25" i="3"/>
  <c r="CD26" i="3"/>
  <c r="CD27" i="3"/>
  <c r="CD28" i="3"/>
  <c r="CD29" i="3"/>
  <c r="CD30" i="3"/>
  <c r="CD31" i="3"/>
  <c r="CD32" i="3"/>
  <c r="CD33" i="3"/>
  <c r="CD34" i="3"/>
  <c r="CD35" i="3"/>
  <c r="CD36" i="3"/>
  <c r="CD37" i="3"/>
  <c r="CD38" i="3"/>
  <c r="CD39" i="3"/>
  <c r="CD40" i="3"/>
  <c r="CD41" i="3"/>
  <c r="CD42" i="3"/>
  <c r="CD43" i="3"/>
  <c r="CD44" i="3"/>
  <c r="CD45" i="3"/>
  <c r="CD46" i="3"/>
  <c r="CD47" i="3"/>
  <c r="CD48" i="3"/>
  <c r="CD49" i="3"/>
  <c r="CD50" i="3"/>
  <c r="CD51" i="3"/>
  <c r="CD52" i="3"/>
  <c r="CD53" i="3"/>
  <c r="CD54" i="3"/>
  <c r="CD55" i="3"/>
  <c r="CD56" i="3"/>
  <c r="CD57" i="3"/>
  <c r="CD58" i="3"/>
  <c r="CD59" i="3"/>
  <c r="CD60" i="3"/>
  <c r="CD61" i="3"/>
  <c r="CD62" i="3"/>
  <c r="CD63" i="3"/>
  <c r="CD64" i="3"/>
  <c r="CD65" i="3"/>
  <c r="CD66" i="3"/>
  <c r="CD67" i="3"/>
  <c r="CD68" i="3"/>
  <c r="CD69" i="3"/>
  <c r="CD70" i="3"/>
  <c r="CD71" i="3"/>
  <c r="CD72" i="3"/>
  <c r="CD73" i="3"/>
  <c r="CD74" i="3"/>
  <c r="CD75" i="3"/>
  <c r="CD76" i="3"/>
  <c r="CD77" i="3"/>
  <c r="CD78" i="3"/>
  <c r="CD79" i="3"/>
  <c r="CD80" i="3"/>
  <c r="CD81" i="3"/>
  <c r="CD82" i="3"/>
  <c r="CD83" i="3"/>
  <c r="CD84" i="3"/>
  <c r="CD85" i="3"/>
  <c r="CD86" i="3"/>
  <c r="CD87" i="3"/>
  <c r="CD88" i="3"/>
  <c r="CD89" i="3"/>
  <c r="CD90" i="3"/>
  <c r="CD91" i="3"/>
  <c r="CD92" i="3"/>
  <c r="CD93" i="3"/>
  <c r="CD94" i="3"/>
  <c r="CD95" i="3"/>
  <c r="CD96" i="3"/>
  <c r="CD97" i="3"/>
  <c r="CD98" i="3"/>
  <c r="CD99" i="3"/>
  <c r="CD100" i="3"/>
  <c r="CD101" i="3"/>
  <c r="CD102" i="3"/>
  <c r="CD103" i="3"/>
  <c r="CD104" i="3"/>
  <c r="CD105" i="3"/>
  <c r="CD106" i="3"/>
  <c r="CD107" i="3"/>
  <c r="CD108" i="3"/>
  <c r="CD109" i="3"/>
  <c r="CD110" i="3"/>
  <c r="CD111" i="3"/>
  <c r="CD112" i="3"/>
  <c r="CD113" i="3"/>
  <c r="CD114" i="3"/>
  <c r="CD115" i="3"/>
  <c r="CD116" i="3"/>
  <c r="CD117" i="3"/>
  <c r="CD118" i="3"/>
  <c r="CD119" i="3"/>
  <c r="CD120" i="3"/>
  <c r="CD121" i="3"/>
  <c r="CD122" i="3"/>
  <c r="CD123" i="3"/>
  <c r="CD124" i="3"/>
  <c r="CD125" i="3"/>
  <c r="CD126" i="3"/>
  <c r="CD127" i="3"/>
  <c r="CD128" i="3"/>
  <c r="CD129" i="3"/>
  <c r="CD130" i="3"/>
  <c r="CD131" i="3"/>
  <c r="CD132" i="3"/>
  <c r="CD133" i="3"/>
  <c r="CD134" i="3"/>
  <c r="CD135" i="3"/>
  <c r="CD136" i="3"/>
  <c r="CD137" i="3"/>
  <c r="CD138" i="3"/>
  <c r="CD139" i="3"/>
  <c r="CD140" i="3"/>
  <c r="CD141" i="3"/>
  <c r="CD142" i="3"/>
  <c r="CD143" i="3"/>
  <c r="CD144" i="3"/>
  <c r="CD145" i="3"/>
  <c r="CD146" i="3"/>
  <c r="CD147" i="3"/>
  <c r="CD148" i="3"/>
  <c r="CD149" i="3"/>
  <c r="CD150" i="3"/>
  <c r="CD151" i="3"/>
  <c r="CD152" i="3"/>
  <c r="CD153" i="3"/>
  <c r="CD154" i="3"/>
  <c r="CD155" i="3"/>
  <c r="CD10" i="3"/>
  <c r="CE11" i="3"/>
  <c r="CE12" i="3"/>
  <c r="CE13" i="3"/>
  <c r="CE14" i="3"/>
  <c r="CE15" i="3"/>
  <c r="CE16" i="3"/>
  <c r="CE17" i="3"/>
  <c r="CE18" i="3"/>
  <c r="CE19" i="3"/>
  <c r="CE20" i="3"/>
  <c r="CE21" i="3"/>
  <c r="CE22" i="3"/>
  <c r="CE23" i="3"/>
  <c r="CE24" i="3"/>
  <c r="CE25" i="3"/>
  <c r="CE26" i="3"/>
  <c r="CE27" i="3"/>
  <c r="CE28" i="3"/>
  <c r="CE29" i="3"/>
  <c r="CE30" i="3"/>
  <c r="CE31" i="3"/>
  <c r="CE32" i="3"/>
  <c r="CE33" i="3"/>
  <c r="CE34" i="3"/>
  <c r="CE35" i="3"/>
  <c r="CE36" i="3"/>
  <c r="CE37" i="3"/>
  <c r="CE38" i="3"/>
  <c r="CE39" i="3"/>
  <c r="CE40" i="3"/>
  <c r="CE41" i="3"/>
  <c r="CE42" i="3"/>
  <c r="CE43" i="3"/>
  <c r="CE44" i="3"/>
  <c r="CE45" i="3"/>
  <c r="CE46" i="3"/>
  <c r="CE47" i="3"/>
  <c r="CE48" i="3"/>
  <c r="CE49" i="3"/>
  <c r="CE50" i="3"/>
  <c r="CE51" i="3"/>
  <c r="CE52" i="3"/>
  <c r="CE53" i="3"/>
  <c r="CE54" i="3"/>
  <c r="CE55" i="3"/>
  <c r="CE56" i="3"/>
  <c r="CE57" i="3"/>
  <c r="CE58" i="3"/>
  <c r="CE59" i="3"/>
  <c r="CE60" i="3"/>
  <c r="CE61" i="3"/>
  <c r="CE62" i="3"/>
  <c r="CE63" i="3"/>
  <c r="CE64" i="3"/>
  <c r="CE65" i="3"/>
  <c r="CE66" i="3"/>
  <c r="CE67" i="3"/>
  <c r="CE68" i="3"/>
  <c r="CE69" i="3"/>
  <c r="CE70" i="3"/>
  <c r="CE71" i="3"/>
  <c r="CE72" i="3"/>
  <c r="CE73" i="3"/>
  <c r="CE74" i="3"/>
  <c r="CE75" i="3"/>
  <c r="CE76" i="3"/>
  <c r="CE77" i="3"/>
  <c r="CE78" i="3"/>
  <c r="CE79" i="3"/>
  <c r="CE80" i="3"/>
  <c r="CE81" i="3"/>
  <c r="CE82" i="3"/>
  <c r="CE83" i="3"/>
  <c r="CE84" i="3"/>
  <c r="CE85" i="3"/>
  <c r="CE86" i="3"/>
  <c r="CE87" i="3"/>
  <c r="CE88" i="3"/>
  <c r="CE89" i="3"/>
  <c r="CE90" i="3"/>
  <c r="CE91" i="3"/>
  <c r="CE92" i="3"/>
  <c r="CE93" i="3"/>
  <c r="CE94" i="3"/>
  <c r="CE95" i="3"/>
  <c r="CE96" i="3"/>
  <c r="CE97" i="3"/>
  <c r="CE98" i="3"/>
  <c r="CE99" i="3"/>
  <c r="CE100" i="3"/>
  <c r="CE101" i="3"/>
  <c r="CE102" i="3"/>
  <c r="CE103" i="3"/>
  <c r="CE104" i="3"/>
  <c r="CE105" i="3"/>
  <c r="CE106" i="3"/>
  <c r="CE107" i="3"/>
  <c r="CE108" i="3"/>
  <c r="CE109" i="3"/>
  <c r="CE110" i="3"/>
  <c r="CE111" i="3"/>
  <c r="CE112" i="3"/>
  <c r="CE113" i="3"/>
  <c r="CE114" i="3"/>
  <c r="CE115" i="3"/>
  <c r="CE116" i="3"/>
  <c r="CE117" i="3"/>
  <c r="CE118" i="3"/>
  <c r="CE119" i="3"/>
  <c r="CE120" i="3"/>
  <c r="CE121" i="3"/>
  <c r="CE122" i="3"/>
  <c r="CE123" i="3"/>
  <c r="CE124" i="3"/>
  <c r="CE125" i="3"/>
  <c r="CE126" i="3"/>
  <c r="CE127" i="3"/>
  <c r="CE128" i="3"/>
  <c r="CE129" i="3"/>
  <c r="CE130" i="3"/>
  <c r="CE131" i="3"/>
  <c r="CE132" i="3"/>
  <c r="CE133" i="3"/>
  <c r="CE134" i="3"/>
  <c r="CE135" i="3"/>
  <c r="CE136" i="3"/>
  <c r="CE137" i="3"/>
  <c r="CE138" i="3"/>
  <c r="CE139" i="3"/>
  <c r="CE140" i="3"/>
  <c r="CE141" i="3"/>
  <c r="CE142" i="3"/>
  <c r="CE143" i="3"/>
  <c r="CE144" i="3"/>
  <c r="CE145" i="3"/>
  <c r="CE146" i="3"/>
  <c r="CE147" i="3"/>
  <c r="CE148" i="3"/>
  <c r="CE149" i="3"/>
  <c r="CE150" i="3"/>
  <c r="CE151" i="3"/>
  <c r="CE152" i="3"/>
  <c r="CE153" i="3"/>
  <c r="CE154" i="3"/>
  <c r="CE155" i="3"/>
  <c r="CO8" i="3"/>
  <c r="CM8" i="3"/>
  <c r="CB155" i="3"/>
  <c r="CA155" i="3"/>
  <c r="AC155" i="3"/>
  <c r="AE155" i="3"/>
  <c r="Z155" i="3"/>
  <c r="CB154" i="3"/>
  <c r="CA154" i="3"/>
  <c r="CF154" i="3" s="1"/>
  <c r="AC154" i="3"/>
  <c r="AE154" i="3"/>
  <c r="Z154" i="3"/>
  <c r="R41" i="4" l="1"/>
  <c r="R42" i="4" s="1"/>
  <c r="Q40" i="4"/>
  <c r="Q38" i="4"/>
  <c r="CF155" i="3"/>
  <c r="CH155" i="3"/>
  <c r="CH154" i="3"/>
  <c r="CJ154" i="3" s="1"/>
  <c r="CJ155" i="3" l="1"/>
  <c r="CI155" i="3"/>
  <c r="CK155" i="3" s="1"/>
  <c r="CI154" i="3"/>
  <c r="CK154" i="3" s="1"/>
  <c r="CA11" i="3"/>
  <c r="CB11" i="3"/>
  <c r="CA12" i="3"/>
  <c r="CB12" i="3"/>
  <c r="CA13" i="3"/>
  <c r="CB13" i="3"/>
  <c r="CA14" i="3"/>
  <c r="CB14" i="3"/>
  <c r="CA15" i="3"/>
  <c r="CB15" i="3"/>
  <c r="CA16" i="3"/>
  <c r="CB16" i="3"/>
  <c r="CA17" i="3"/>
  <c r="CB17" i="3"/>
  <c r="CA18" i="3"/>
  <c r="CB18" i="3"/>
  <c r="CA19" i="3"/>
  <c r="CB19" i="3"/>
  <c r="CA20" i="3"/>
  <c r="CB20" i="3"/>
  <c r="CA21" i="3"/>
  <c r="CB21" i="3"/>
  <c r="CA22" i="3"/>
  <c r="CB22" i="3"/>
  <c r="CA23" i="3"/>
  <c r="CB23" i="3"/>
  <c r="CA24" i="3"/>
  <c r="CB24" i="3"/>
  <c r="CA25" i="3"/>
  <c r="CB25" i="3"/>
  <c r="CA26" i="3"/>
  <c r="CB26" i="3"/>
  <c r="CA27" i="3"/>
  <c r="CB27" i="3"/>
  <c r="CA28" i="3"/>
  <c r="CB28" i="3"/>
  <c r="CA29" i="3"/>
  <c r="CB29" i="3"/>
  <c r="CA30" i="3"/>
  <c r="CB30" i="3"/>
  <c r="CA31" i="3"/>
  <c r="CB31" i="3"/>
  <c r="CA32" i="3"/>
  <c r="CB32" i="3"/>
  <c r="CA33" i="3"/>
  <c r="CB33" i="3"/>
  <c r="CA34" i="3"/>
  <c r="CB34" i="3"/>
  <c r="CA35" i="3"/>
  <c r="CB35" i="3"/>
  <c r="CA36" i="3"/>
  <c r="CB36" i="3"/>
  <c r="CA37" i="3"/>
  <c r="CB37" i="3"/>
  <c r="CA38" i="3"/>
  <c r="CB38" i="3"/>
  <c r="CA39" i="3"/>
  <c r="CB39" i="3"/>
  <c r="CA40" i="3"/>
  <c r="CB40" i="3"/>
  <c r="CA41" i="3"/>
  <c r="CB41" i="3"/>
  <c r="CA42" i="3"/>
  <c r="CB42" i="3"/>
  <c r="CA43" i="3"/>
  <c r="CB43" i="3"/>
  <c r="CA44" i="3"/>
  <c r="CB44" i="3"/>
  <c r="CA45" i="3"/>
  <c r="CB45" i="3"/>
  <c r="CA46" i="3"/>
  <c r="CB46" i="3"/>
  <c r="CA47" i="3"/>
  <c r="CB47" i="3"/>
  <c r="CA48" i="3"/>
  <c r="CB48" i="3"/>
  <c r="CA49" i="3"/>
  <c r="CB49" i="3"/>
  <c r="CA50" i="3"/>
  <c r="CB50" i="3"/>
  <c r="CA51" i="3"/>
  <c r="CB51" i="3"/>
  <c r="CA52" i="3"/>
  <c r="CB52" i="3"/>
  <c r="CA53" i="3"/>
  <c r="CB53" i="3"/>
  <c r="CA54" i="3"/>
  <c r="CB54" i="3"/>
  <c r="CA55" i="3"/>
  <c r="CB55" i="3"/>
  <c r="CA56" i="3"/>
  <c r="CB56" i="3"/>
  <c r="CA57" i="3"/>
  <c r="CB57" i="3"/>
  <c r="CA58" i="3"/>
  <c r="CB58" i="3"/>
  <c r="CA59" i="3"/>
  <c r="CB59" i="3"/>
  <c r="CA60" i="3"/>
  <c r="CB60" i="3"/>
  <c r="CA61" i="3"/>
  <c r="CB61" i="3"/>
  <c r="CA62" i="3"/>
  <c r="CB62" i="3"/>
  <c r="CA63" i="3"/>
  <c r="CB63" i="3"/>
  <c r="CA64" i="3"/>
  <c r="CB64" i="3"/>
  <c r="CA65" i="3"/>
  <c r="CB65" i="3"/>
  <c r="CA66" i="3"/>
  <c r="CB66" i="3"/>
  <c r="CA67" i="3"/>
  <c r="CB67" i="3"/>
  <c r="CA68" i="3"/>
  <c r="CB68" i="3"/>
  <c r="CA69" i="3"/>
  <c r="CB69" i="3"/>
  <c r="CA70" i="3"/>
  <c r="CB70" i="3"/>
  <c r="CA71" i="3"/>
  <c r="CB71" i="3"/>
  <c r="CA72" i="3"/>
  <c r="CB72" i="3"/>
  <c r="CA73" i="3"/>
  <c r="CB73" i="3"/>
  <c r="CA74" i="3"/>
  <c r="CB74" i="3"/>
  <c r="CA75" i="3"/>
  <c r="CB75" i="3"/>
  <c r="CA76" i="3"/>
  <c r="CB76" i="3"/>
  <c r="CA77" i="3"/>
  <c r="CB77" i="3"/>
  <c r="CA78" i="3"/>
  <c r="CB78" i="3"/>
  <c r="CA79" i="3"/>
  <c r="CB79" i="3"/>
  <c r="CA80" i="3"/>
  <c r="CB80" i="3"/>
  <c r="CA81" i="3"/>
  <c r="CB81" i="3"/>
  <c r="CA82" i="3"/>
  <c r="CB82" i="3"/>
  <c r="CA83" i="3"/>
  <c r="CB83" i="3"/>
  <c r="CA84" i="3"/>
  <c r="CB84" i="3"/>
  <c r="CA85" i="3"/>
  <c r="CB85" i="3"/>
  <c r="CA86" i="3"/>
  <c r="CB86" i="3"/>
  <c r="CA87" i="3"/>
  <c r="CB87" i="3"/>
  <c r="CA88" i="3"/>
  <c r="CB88" i="3"/>
  <c r="CA89" i="3"/>
  <c r="CB89" i="3"/>
  <c r="CA90" i="3"/>
  <c r="CB90" i="3"/>
  <c r="CA91" i="3"/>
  <c r="CB91" i="3"/>
  <c r="CA92" i="3"/>
  <c r="CB92" i="3"/>
  <c r="CA93" i="3"/>
  <c r="CB93" i="3"/>
  <c r="CA94" i="3"/>
  <c r="CB94" i="3"/>
  <c r="CA95" i="3"/>
  <c r="CB95" i="3"/>
  <c r="CA96" i="3"/>
  <c r="CB96" i="3"/>
  <c r="CA97" i="3"/>
  <c r="CB97" i="3"/>
  <c r="CA98" i="3"/>
  <c r="CB98" i="3"/>
  <c r="CA99" i="3"/>
  <c r="CB99" i="3"/>
  <c r="CA100" i="3"/>
  <c r="CB100" i="3"/>
  <c r="CA101" i="3"/>
  <c r="CB101" i="3"/>
  <c r="CA102" i="3"/>
  <c r="CB102" i="3"/>
  <c r="CA103" i="3"/>
  <c r="CB103" i="3"/>
  <c r="CA104" i="3"/>
  <c r="CB104" i="3"/>
  <c r="CA105" i="3"/>
  <c r="CB105" i="3"/>
  <c r="CA106" i="3"/>
  <c r="CB106" i="3"/>
  <c r="CA107" i="3"/>
  <c r="CB107" i="3"/>
  <c r="CA108" i="3"/>
  <c r="CB108" i="3"/>
  <c r="CA109" i="3"/>
  <c r="CB109" i="3"/>
  <c r="CA110" i="3"/>
  <c r="CB110" i="3"/>
  <c r="CA111" i="3"/>
  <c r="CB111" i="3"/>
  <c r="CA112" i="3"/>
  <c r="CB112" i="3"/>
  <c r="CA113" i="3"/>
  <c r="CB113" i="3"/>
  <c r="CA114" i="3"/>
  <c r="CB114" i="3"/>
  <c r="CA115" i="3"/>
  <c r="CB115" i="3"/>
  <c r="CA116" i="3"/>
  <c r="CB116" i="3"/>
  <c r="CA117" i="3"/>
  <c r="CB117" i="3"/>
  <c r="CA118" i="3"/>
  <c r="CB118" i="3"/>
  <c r="CA119" i="3"/>
  <c r="CB119" i="3"/>
  <c r="CA120" i="3"/>
  <c r="CB120" i="3"/>
  <c r="CA121" i="3"/>
  <c r="CB121" i="3"/>
  <c r="CA122" i="3"/>
  <c r="CB122" i="3"/>
  <c r="CA123" i="3"/>
  <c r="CB123" i="3"/>
  <c r="CA124" i="3"/>
  <c r="CB124" i="3"/>
  <c r="CA125" i="3"/>
  <c r="CB125" i="3"/>
  <c r="CA126" i="3"/>
  <c r="CB126" i="3"/>
  <c r="CA127" i="3"/>
  <c r="CB127" i="3"/>
  <c r="CA128" i="3"/>
  <c r="CB128" i="3"/>
  <c r="CA129" i="3"/>
  <c r="CB129" i="3"/>
  <c r="CA130" i="3"/>
  <c r="CB130" i="3"/>
  <c r="CA131" i="3"/>
  <c r="CB131" i="3"/>
  <c r="CA132" i="3"/>
  <c r="CB132" i="3"/>
  <c r="CA133" i="3"/>
  <c r="CB133" i="3"/>
  <c r="CA134" i="3"/>
  <c r="CB134" i="3"/>
  <c r="CA135" i="3"/>
  <c r="CB135" i="3"/>
  <c r="CA136" i="3"/>
  <c r="CB136" i="3"/>
  <c r="CA137" i="3"/>
  <c r="CB137" i="3"/>
  <c r="CA138" i="3"/>
  <c r="CB138" i="3"/>
  <c r="CA139" i="3"/>
  <c r="CB139" i="3"/>
  <c r="CA140" i="3"/>
  <c r="CB140" i="3"/>
  <c r="CA141" i="3"/>
  <c r="CB141" i="3"/>
  <c r="CA142" i="3"/>
  <c r="CB142" i="3"/>
  <c r="CA143" i="3"/>
  <c r="CB143" i="3"/>
  <c r="CA144" i="3"/>
  <c r="CB144" i="3"/>
  <c r="CA145" i="3"/>
  <c r="CB145" i="3"/>
  <c r="CA146" i="3"/>
  <c r="CB146" i="3"/>
  <c r="CA147" i="3"/>
  <c r="CB147" i="3"/>
  <c r="CA148" i="3"/>
  <c r="CB148" i="3"/>
  <c r="CA149" i="3"/>
  <c r="CB149" i="3"/>
  <c r="CA150" i="3"/>
  <c r="CB150" i="3"/>
  <c r="CA151" i="3"/>
  <c r="CB151" i="3"/>
  <c r="CA152" i="3"/>
  <c r="CB152" i="3"/>
  <c r="CA153" i="3"/>
  <c r="CB153" i="3"/>
  <c r="CB10" i="3"/>
  <c r="CA10" i="3"/>
  <c r="P18" i="4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0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0" i="3"/>
  <c r="CH145" i="3" l="1"/>
  <c r="CF145" i="3"/>
  <c r="CH109" i="3"/>
  <c r="CI109" i="3" s="1"/>
  <c r="CF109" i="3"/>
  <c r="CH81" i="3"/>
  <c r="CF81" i="3"/>
  <c r="CH33" i="3"/>
  <c r="CJ33" i="3" s="1"/>
  <c r="CF33" i="3"/>
  <c r="CH149" i="3"/>
  <c r="CF149" i="3"/>
  <c r="CH133" i="3"/>
  <c r="CI133" i="3" s="1"/>
  <c r="CK133" i="3" s="1"/>
  <c r="CF133" i="3"/>
  <c r="CH125" i="3"/>
  <c r="CF125" i="3"/>
  <c r="CH97" i="3"/>
  <c r="CJ97" i="3" s="1"/>
  <c r="CF97" i="3"/>
  <c r="CH73" i="3"/>
  <c r="CF73" i="3"/>
  <c r="CH53" i="3"/>
  <c r="CJ53" i="3" s="1"/>
  <c r="CF53" i="3"/>
  <c r="CH41" i="3"/>
  <c r="CF41" i="3"/>
  <c r="CH13" i="3"/>
  <c r="CI13" i="3" s="1"/>
  <c r="CK13" i="3" s="1"/>
  <c r="CF13" i="3"/>
  <c r="CH152" i="3"/>
  <c r="CF152" i="3"/>
  <c r="CH148" i="3"/>
  <c r="CJ148" i="3" s="1"/>
  <c r="CF148" i="3"/>
  <c r="CH144" i="3"/>
  <c r="CF144" i="3"/>
  <c r="CH140" i="3"/>
  <c r="CJ140" i="3" s="1"/>
  <c r="CF140" i="3"/>
  <c r="CH136" i="3"/>
  <c r="CF136" i="3"/>
  <c r="CH132" i="3"/>
  <c r="CI132" i="3" s="1"/>
  <c r="CF132" i="3"/>
  <c r="CH128" i="3"/>
  <c r="CF128" i="3"/>
  <c r="CH124" i="3"/>
  <c r="CI124" i="3" s="1"/>
  <c r="CK124" i="3" s="1"/>
  <c r="CF124" i="3"/>
  <c r="CH120" i="3"/>
  <c r="CF120" i="3"/>
  <c r="CH116" i="3"/>
  <c r="CI116" i="3" s="1"/>
  <c r="CF116" i="3"/>
  <c r="CH112" i="3"/>
  <c r="CF112" i="3"/>
  <c r="CH108" i="3"/>
  <c r="CJ108" i="3" s="1"/>
  <c r="CF108" i="3"/>
  <c r="CH104" i="3"/>
  <c r="CF104" i="3"/>
  <c r="CH100" i="3"/>
  <c r="CJ100" i="3" s="1"/>
  <c r="CF100" i="3"/>
  <c r="CH96" i="3"/>
  <c r="CF96" i="3"/>
  <c r="CH92" i="3"/>
  <c r="CI92" i="3" s="1"/>
  <c r="CK92" i="3" s="1"/>
  <c r="CF92" i="3"/>
  <c r="CH88" i="3"/>
  <c r="CF88" i="3"/>
  <c r="CH84" i="3"/>
  <c r="CI84" i="3" s="1"/>
  <c r="CK84" i="3" s="1"/>
  <c r="CF84" i="3"/>
  <c r="CH80" i="3"/>
  <c r="CF80" i="3"/>
  <c r="CH76" i="3"/>
  <c r="CJ76" i="3" s="1"/>
  <c r="CF76" i="3"/>
  <c r="CH72" i="3"/>
  <c r="CF72" i="3"/>
  <c r="CH68" i="3"/>
  <c r="CJ68" i="3" s="1"/>
  <c r="CF68" i="3"/>
  <c r="CH64" i="3"/>
  <c r="CF64" i="3"/>
  <c r="CH60" i="3"/>
  <c r="CJ60" i="3" s="1"/>
  <c r="CF60" i="3"/>
  <c r="CH56" i="3"/>
  <c r="CF56" i="3"/>
  <c r="CH52" i="3"/>
  <c r="CI52" i="3" s="1"/>
  <c r="CK52" i="3" s="1"/>
  <c r="CF52" i="3"/>
  <c r="CH48" i="3"/>
  <c r="CF48" i="3"/>
  <c r="CH44" i="3"/>
  <c r="CI44" i="3" s="1"/>
  <c r="CF44" i="3"/>
  <c r="CH40" i="3"/>
  <c r="CF40" i="3"/>
  <c r="CH36" i="3"/>
  <c r="CF36" i="3"/>
  <c r="CH32" i="3"/>
  <c r="CF32" i="3"/>
  <c r="CH28" i="3"/>
  <c r="CJ28" i="3" s="1"/>
  <c r="CF28" i="3"/>
  <c r="CH24" i="3"/>
  <c r="CF24" i="3"/>
  <c r="CH20" i="3"/>
  <c r="CI20" i="3" s="1"/>
  <c r="CK20" i="3" s="1"/>
  <c r="CF20" i="3"/>
  <c r="CH16" i="3"/>
  <c r="CF16" i="3"/>
  <c r="CH12" i="3"/>
  <c r="CI12" i="3" s="1"/>
  <c r="CF12" i="3"/>
  <c r="CH129" i="3"/>
  <c r="CF129" i="3"/>
  <c r="CH105" i="3"/>
  <c r="CJ105" i="3" s="1"/>
  <c r="CF105" i="3"/>
  <c r="CH85" i="3"/>
  <c r="CF85" i="3"/>
  <c r="CH61" i="3"/>
  <c r="CF61" i="3"/>
  <c r="CH45" i="3"/>
  <c r="CF45" i="3"/>
  <c r="CH29" i="3"/>
  <c r="CI29" i="3" s="1"/>
  <c r="CK29" i="3" s="1"/>
  <c r="CF29" i="3"/>
  <c r="CH141" i="3"/>
  <c r="CF141" i="3"/>
  <c r="CH117" i="3"/>
  <c r="CI117" i="3" s="1"/>
  <c r="CK117" i="3" s="1"/>
  <c r="CF117" i="3"/>
  <c r="CH93" i="3"/>
  <c r="CF93" i="3"/>
  <c r="CH77" i="3"/>
  <c r="CF77" i="3"/>
  <c r="CH65" i="3"/>
  <c r="CF65" i="3"/>
  <c r="CH49" i="3"/>
  <c r="CI49" i="3" s="1"/>
  <c r="CK49" i="3" s="1"/>
  <c r="CF49" i="3"/>
  <c r="CH21" i="3"/>
  <c r="CF21" i="3"/>
  <c r="CH151" i="3"/>
  <c r="CF151" i="3"/>
  <c r="CH147" i="3"/>
  <c r="CF147" i="3"/>
  <c r="CH143" i="3"/>
  <c r="CJ143" i="3" s="1"/>
  <c r="CF143" i="3"/>
  <c r="CH139" i="3"/>
  <c r="CF139" i="3"/>
  <c r="CH135" i="3"/>
  <c r="CJ135" i="3" s="1"/>
  <c r="CF135" i="3"/>
  <c r="CH131" i="3"/>
  <c r="CF131" i="3"/>
  <c r="CH127" i="3"/>
  <c r="CF127" i="3"/>
  <c r="CH123" i="3"/>
  <c r="CF123" i="3"/>
  <c r="CH119" i="3"/>
  <c r="CJ119" i="3" s="1"/>
  <c r="CF119" i="3"/>
  <c r="CH115" i="3"/>
  <c r="CF115" i="3"/>
  <c r="CH111" i="3"/>
  <c r="CJ111" i="3" s="1"/>
  <c r="CF111" i="3"/>
  <c r="CH107" i="3"/>
  <c r="CF107" i="3"/>
  <c r="CH103" i="3"/>
  <c r="CI103" i="3" s="1"/>
  <c r="CK103" i="3" s="1"/>
  <c r="CF103" i="3"/>
  <c r="CH99" i="3"/>
  <c r="CF99" i="3"/>
  <c r="CH95" i="3"/>
  <c r="CI95" i="3" s="1"/>
  <c r="CF95" i="3"/>
  <c r="CH91" i="3"/>
  <c r="CF91" i="3"/>
  <c r="CH87" i="3"/>
  <c r="CF87" i="3"/>
  <c r="CH83" i="3"/>
  <c r="CF83" i="3"/>
  <c r="CH79" i="3"/>
  <c r="CJ79" i="3" s="1"/>
  <c r="CF79" i="3"/>
  <c r="CH75" i="3"/>
  <c r="CF75" i="3"/>
  <c r="CH71" i="3"/>
  <c r="CJ71" i="3" s="1"/>
  <c r="CF71" i="3"/>
  <c r="CH67" i="3"/>
  <c r="CF67" i="3"/>
  <c r="CH63" i="3"/>
  <c r="CJ63" i="3" s="1"/>
  <c r="CF63" i="3"/>
  <c r="CH59" i="3"/>
  <c r="CF59" i="3"/>
  <c r="CH55" i="3"/>
  <c r="CI55" i="3" s="1"/>
  <c r="CF55" i="3"/>
  <c r="CH51" i="3"/>
  <c r="CF51" i="3"/>
  <c r="CH47" i="3"/>
  <c r="CJ47" i="3" s="1"/>
  <c r="CF47" i="3"/>
  <c r="CH43" i="3"/>
  <c r="CF43" i="3"/>
  <c r="CH39" i="3"/>
  <c r="CI39" i="3" s="1"/>
  <c r="CF39" i="3"/>
  <c r="CH35" i="3"/>
  <c r="CF35" i="3"/>
  <c r="CH31" i="3"/>
  <c r="CI31" i="3" s="1"/>
  <c r="CF31" i="3"/>
  <c r="CH27" i="3"/>
  <c r="CF27" i="3"/>
  <c r="CH23" i="3"/>
  <c r="CI23" i="3" s="1"/>
  <c r="CF23" i="3"/>
  <c r="CH19" i="3"/>
  <c r="CF19" i="3"/>
  <c r="CH15" i="3"/>
  <c r="CJ15" i="3" s="1"/>
  <c r="CF15" i="3"/>
  <c r="CH11" i="3"/>
  <c r="CF11" i="3"/>
  <c r="CH10" i="3"/>
  <c r="CI10" i="3" s="1"/>
  <c r="CE10" i="3"/>
  <c r="CF10" i="3"/>
  <c r="CH153" i="3"/>
  <c r="CF153" i="3"/>
  <c r="CH137" i="3"/>
  <c r="CJ137" i="3" s="1"/>
  <c r="CF137" i="3"/>
  <c r="CH113" i="3"/>
  <c r="CF113" i="3"/>
  <c r="CH101" i="3"/>
  <c r="CJ101" i="3" s="1"/>
  <c r="CF101" i="3"/>
  <c r="CH89" i="3"/>
  <c r="CF89" i="3"/>
  <c r="CH57" i="3"/>
  <c r="CJ57" i="3" s="1"/>
  <c r="CF57" i="3"/>
  <c r="CH37" i="3"/>
  <c r="CF37" i="3"/>
  <c r="CH17" i="3"/>
  <c r="CI17" i="3" s="1"/>
  <c r="CF17" i="3"/>
  <c r="CH130" i="3"/>
  <c r="CF130" i="3"/>
  <c r="CH126" i="3"/>
  <c r="CI126" i="3" s="1"/>
  <c r="CF126" i="3"/>
  <c r="CH122" i="3"/>
  <c r="CF122" i="3"/>
  <c r="CH118" i="3"/>
  <c r="CJ118" i="3" s="1"/>
  <c r="CF118" i="3"/>
  <c r="CH114" i="3"/>
  <c r="CF114" i="3"/>
  <c r="CH110" i="3"/>
  <c r="CI110" i="3" s="1"/>
  <c r="CK110" i="3" s="1"/>
  <c r="CF110" i="3"/>
  <c r="CH106" i="3"/>
  <c r="CF106" i="3"/>
  <c r="CH102" i="3"/>
  <c r="CJ102" i="3" s="1"/>
  <c r="CF102" i="3"/>
  <c r="CH98" i="3"/>
  <c r="CF98" i="3"/>
  <c r="CH94" i="3"/>
  <c r="CJ94" i="3" s="1"/>
  <c r="CF94" i="3"/>
  <c r="CH90" i="3"/>
  <c r="CF90" i="3"/>
  <c r="CH86" i="3"/>
  <c r="CJ86" i="3" s="1"/>
  <c r="CF86" i="3"/>
  <c r="CH82" i="3"/>
  <c r="CF82" i="3"/>
  <c r="CH78" i="3"/>
  <c r="CF78" i="3"/>
  <c r="CH74" i="3"/>
  <c r="CF74" i="3"/>
  <c r="CH70" i="3"/>
  <c r="CI70" i="3" s="1"/>
  <c r="CK70" i="3" s="1"/>
  <c r="CF70" i="3"/>
  <c r="CH66" i="3"/>
  <c r="CF66" i="3"/>
  <c r="CH62" i="3"/>
  <c r="CJ62" i="3" s="1"/>
  <c r="CF62" i="3"/>
  <c r="CH58" i="3"/>
  <c r="CF58" i="3"/>
  <c r="CH54" i="3"/>
  <c r="CJ54" i="3" s="1"/>
  <c r="CF54" i="3"/>
  <c r="CH50" i="3"/>
  <c r="CF50" i="3"/>
  <c r="CH46" i="3"/>
  <c r="CF46" i="3"/>
  <c r="CH42" i="3"/>
  <c r="CF42" i="3"/>
  <c r="CH38" i="3"/>
  <c r="CI38" i="3" s="1"/>
  <c r="CK38" i="3" s="1"/>
  <c r="CF38" i="3"/>
  <c r="CH34" i="3"/>
  <c r="CF34" i="3"/>
  <c r="CH30" i="3"/>
  <c r="CJ30" i="3" s="1"/>
  <c r="CF30" i="3"/>
  <c r="CH26" i="3"/>
  <c r="CJ26" i="3" s="1"/>
  <c r="CF26" i="3"/>
  <c r="CH22" i="3"/>
  <c r="CJ22" i="3" s="1"/>
  <c r="CF22" i="3"/>
  <c r="CH18" i="3"/>
  <c r="CF18" i="3"/>
  <c r="CH14" i="3"/>
  <c r="CJ14" i="3" s="1"/>
  <c r="CF14" i="3"/>
  <c r="CH121" i="3"/>
  <c r="CJ121" i="3" s="1"/>
  <c r="CF121" i="3"/>
  <c r="CH69" i="3"/>
  <c r="CJ69" i="3" s="1"/>
  <c r="CF69" i="3"/>
  <c r="CH25" i="3"/>
  <c r="CJ25" i="3" s="1"/>
  <c r="CF25" i="3"/>
  <c r="CH150" i="3"/>
  <c r="CJ150" i="3" s="1"/>
  <c r="CF150" i="3"/>
  <c r="CH146" i="3"/>
  <c r="CF146" i="3"/>
  <c r="CH142" i="3"/>
  <c r="CI142" i="3" s="1"/>
  <c r="CF142" i="3"/>
  <c r="CH138" i="3"/>
  <c r="CJ138" i="3" s="1"/>
  <c r="CF138" i="3"/>
  <c r="CH134" i="3"/>
  <c r="CJ134" i="3" s="1"/>
  <c r="CF134" i="3"/>
  <c r="CJ147" i="3"/>
  <c r="CJ139" i="3"/>
  <c r="CJ115" i="3"/>
  <c r="CJ151" i="3"/>
  <c r="CJ127" i="3"/>
  <c r="CJ131" i="3"/>
  <c r="CJ123" i="3"/>
  <c r="CJ107" i="3"/>
  <c r="CJ99" i="3"/>
  <c r="CJ95" i="3"/>
  <c r="CJ91" i="3"/>
  <c r="CJ87" i="3"/>
  <c r="CJ83" i="3"/>
  <c r="CJ75" i="3"/>
  <c r="CJ67" i="3"/>
  <c r="CJ59" i="3"/>
  <c r="CJ55" i="3"/>
  <c r="CJ51" i="3"/>
  <c r="CJ43" i="3"/>
  <c r="CJ35" i="3"/>
  <c r="CJ27" i="3"/>
  <c r="CJ23" i="3"/>
  <c r="CJ19" i="3"/>
  <c r="CJ11" i="3"/>
  <c r="CJ153" i="3"/>
  <c r="CJ145" i="3"/>
  <c r="CJ129" i="3"/>
  <c r="CJ109" i="3"/>
  <c r="CJ93" i="3"/>
  <c r="CJ81" i="3"/>
  <c r="CJ73" i="3"/>
  <c r="CJ65" i="3"/>
  <c r="CJ41" i="3"/>
  <c r="CJ17" i="3"/>
  <c r="CJ149" i="3"/>
  <c r="CJ141" i="3"/>
  <c r="CJ133" i="3"/>
  <c r="CJ125" i="3"/>
  <c r="CJ113" i="3"/>
  <c r="CJ89" i="3"/>
  <c r="CJ85" i="3"/>
  <c r="CJ77" i="3"/>
  <c r="CJ61" i="3"/>
  <c r="CJ45" i="3"/>
  <c r="CJ37" i="3"/>
  <c r="CJ21" i="3"/>
  <c r="CJ13" i="3"/>
  <c r="AD26" i="3"/>
  <c r="CJ152" i="3"/>
  <c r="CJ144" i="3"/>
  <c r="CJ136" i="3"/>
  <c r="CJ128" i="3"/>
  <c r="CJ124" i="3"/>
  <c r="CJ120" i="3"/>
  <c r="CJ116" i="3"/>
  <c r="CJ112" i="3"/>
  <c r="CJ104" i="3"/>
  <c r="CJ96" i="3"/>
  <c r="CJ92" i="3"/>
  <c r="CJ88" i="3"/>
  <c r="CJ84" i="3"/>
  <c r="CJ80" i="3"/>
  <c r="CJ72" i="3"/>
  <c r="CJ64" i="3"/>
  <c r="CJ56" i="3"/>
  <c r="CJ52" i="3"/>
  <c r="AD34" i="3"/>
  <c r="CJ146" i="3"/>
  <c r="CJ130" i="3"/>
  <c r="CJ122" i="3"/>
  <c r="CJ114" i="3"/>
  <c r="CJ110" i="3"/>
  <c r="CJ106" i="3"/>
  <c r="CJ98" i="3"/>
  <c r="CJ90" i="3"/>
  <c r="CJ82" i="3"/>
  <c r="CJ78" i="3"/>
  <c r="CJ74" i="3"/>
  <c r="CJ70" i="3"/>
  <c r="CJ66" i="3"/>
  <c r="CJ58" i="3"/>
  <c r="CJ50" i="3"/>
  <c r="CJ46" i="3"/>
  <c r="CJ42" i="3"/>
  <c r="CJ38" i="3"/>
  <c r="CJ34" i="3"/>
  <c r="CJ18" i="3"/>
  <c r="CJ48" i="3"/>
  <c r="CJ44" i="3"/>
  <c r="CJ40" i="3"/>
  <c r="CJ36" i="3"/>
  <c r="CJ32" i="3"/>
  <c r="CJ24" i="3"/>
  <c r="CJ16" i="3"/>
  <c r="CJ12" i="3"/>
  <c r="O17" i="4"/>
  <c r="R17" i="4" s="1"/>
  <c r="O16" i="4"/>
  <c r="R16" i="4" s="1"/>
  <c r="CJ10" i="3"/>
  <c r="AD12" i="3"/>
  <c r="AD30" i="3"/>
  <c r="AD22" i="3"/>
  <c r="CI130" i="3"/>
  <c r="CI106" i="3"/>
  <c r="CK106" i="3" s="1"/>
  <c r="CI102" i="3"/>
  <c r="CI98" i="3"/>
  <c r="CK98" i="3" s="1"/>
  <c r="CI78" i="3"/>
  <c r="CI66" i="3"/>
  <c r="CK66" i="3" s="1"/>
  <c r="CI58" i="3"/>
  <c r="CI50" i="3"/>
  <c r="CI46" i="3"/>
  <c r="CK46" i="3" s="1"/>
  <c r="CI42" i="3"/>
  <c r="CI34" i="3"/>
  <c r="CI26" i="3"/>
  <c r="CI18" i="3"/>
  <c r="CI14" i="3"/>
  <c r="CK14" i="3" s="1"/>
  <c r="CI138" i="3"/>
  <c r="CI149" i="3"/>
  <c r="CK149" i="3" s="1"/>
  <c r="CI141" i="3"/>
  <c r="CI125" i="3"/>
  <c r="CI93" i="3"/>
  <c r="CI85" i="3"/>
  <c r="CK85" i="3" s="1"/>
  <c r="CI77" i="3"/>
  <c r="CI69" i="3"/>
  <c r="CK69" i="3" s="1"/>
  <c r="CI65" i="3"/>
  <c r="CI45" i="3"/>
  <c r="CI41" i="3"/>
  <c r="CK41" i="3" s="1"/>
  <c r="CI37" i="3"/>
  <c r="CI33" i="3"/>
  <c r="CK33" i="3" s="1"/>
  <c r="CI25" i="3"/>
  <c r="CI21" i="3"/>
  <c r="CK21" i="3" s="1"/>
  <c r="CI114" i="3"/>
  <c r="CK114" i="3" s="1"/>
  <c r="CI82" i="3"/>
  <c r="CI153" i="3"/>
  <c r="CK153" i="3" s="1"/>
  <c r="CI145" i="3"/>
  <c r="CI137" i="3"/>
  <c r="CK137" i="3" s="1"/>
  <c r="CI129" i="3"/>
  <c r="CI121" i="3"/>
  <c r="CK121" i="3" s="1"/>
  <c r="CI113" i="3"/>
  <c r="CI89" i="3"/>
  <c r="CK89" i="3" s="1"/>
  <c r="CI81" i="3"/>
  <c r="CI73" i="3"/>
  <c r="CK73" i="3" s="1"/>
  <c r="CI61" i="3"/>
  <c r="CI90" i="3"/>
  <c r="CK90" i="3" s="1"/>
  <c r="CI152" i="3"/>
  <c r="CI144" i="3"/>
  <c r="CK144" i="3" s="1"/>
  <c r="CI136" i="3"/>
  <c r="CI128" i="3"/>
  <c r="CK128" i="3" s="1"/>
  <c r="CI120" i="3"/>
  <c r="CI112" i="3"/>
  <c r="CK112" i="3" s="1"/>
  <c r="CI104" i="3"/>
  <c r="CI96" i="3"/>
  <c r="CK96" i="3" s="1"/>
  <c r="CI88" i="3"/>
  <c r="CI68" i="3"/>
  <c r="CK68" i="3" s="1"/>
  <c r="CI60" i="3"/>
  <c r="CI40" i="3"/>
  <c r="CK40" i="3" s="1"/>
  <c r="CI36" i="3"/>
  <c r="CI32" i="3"/>
  <c r="CK32" i="3" s="1"/>
  <c r="CI24" i="3"/>
  <c r="CK24" i="3" s="1"/>
  <c r="CI16" i="3"/>
  <c r="CI122" i="3"/>
  <c r="CI74" i="3"/>
  <c r="CK74" i="3" s="1"/>
  <c r="CI148" i="3"/>
  <c r="CI140" i="3"/>
  <c r="CK140" i="3" s="1"/>
  <c r="CI80" i="3"/>
  <c r="CI72" i="3"/>
  <c r="CK72" i="3" s="1"/>
  <c r="CI64" i="3"/>
  <c r="CI56" i="3"/>
  <c r="CK56" i="3" s="1"/>
  <c r="CI48" i="3"/>
  <c r="CI147" i="3"/>
  <c r="CI127" i="3"/>
  <c r="CI119" i="3"/>
  <c r="CI111" i="3"/>
  <c r="CI87" i="3"/>
  <c r="CK87" i="3" s="1"/>
  <c r="CI51" i="3"/>
  <c r="CI47" i="3"/>
  <c r="CI43" i="3"/>
  <c r="CK43" i="3" s="1"/>
  <c r="CI35" i="3"/>
  <c r="CK35" i="3" s="1"/>
  <c r="CI27" i="3"/>
  <c r="CI19" i="3"/>
  <c r="CI11" i="3"/>
  <c r="CI146" i="3"/>
  <c r="CK146" i="3" s="1"/>
  <c r="CI94" i="3"/>
  <c r="CK94" i="3" s="1"/>
  <c r="CI151" i="3"/>
  <c r="CK151" i="3" s="1"/>
  <c r="CI143" i="3"/>
  <c r="CI139" i="3"/>
  <c r="CK139" i="3" s="1"/>
  <c r="CI131" i="3"/>
  <c r="CI123" i="3"/>
  <c r="CI115" i="3"/>
  <c r="CI107" i="3"/>
  <c r="CI99" i="3"/>
  <c r="CI91" i="3"/>
  <c r="CK91" i="3" s="1"/>
  <c r="CI83" i="3"/>
  <c r="CI75" i="3"/>
  <c r="CK75" i="3" s="1"/>
  <c r="CI67" i="3"/>
  <c r="CI59" i="3"/>
  <c r="AD13" i="3"/>
  <c r="AD15" i="3"/>
  <c r="AD14" i="3"/>
  <c r="AD37" i="3"/>
  <c r="AD36" i="3"/>
  <c r="AD33" i="3"/>
  <c r="AD32" i="3"/>
  <c r="AD31" i="3"/>
  <c r="AD29" i="3"/>
  <c r="AD28" i="3"/>
  <c r="AD25" i="3"/>
  <c r="AD24" i="3"/>
  <c r="AD23" i="3"/>
  <c r="AD21" i="3"/>
  <c r="AD20" i="3"/>
  <c r="AD17" i="3"/>
  <c r="AD16" i="3"/>
  <c r="AD35" i="3"/>
  <c r="AD27" i="3"/>
  <c r="AD19" i="3"/>
  <c r="AD18" i="3"/>
  <c r="AW147" i="3"/>
  <c r="AX147" i="3"/>
  <c r="AZ147" i="3" s="1"/>
  <c r="AW146" i="3"/>
  <c r="AX146" i="3"/>
  <c r="AZ146" i="3" s="1"/>
  <c r="AW145" i="3"/>
  <c r="AX145" i="3"/>
  <c r="AZ145" i="3" s="1"/>
  <c r="AW144" i="3"/>
  <c r="AX144" i="3"/>
  <c r="AZ144" i="3" s="1"/>
  <c r="AW143" i="3"/>
  <c r="AX143" i="3"/>
  <c r="AZ143" i="3" s="1"/>
  <c r="AW142" i="3"/>
  <c r="AX142" i="3"/>
  <c r="AZ142" i="3" s="1"/>
  <c r="AW141" i="3"/>
  <c r="AX141" i="3"/>
  <c r="AZ141" i="3" s="1"/>
  <c r="CI135" i="3" l="1"/>
  <c r="CI76" i="3"/>
  <c r="CI97" i="3"/>
  <c r="CJ126" i="3"/>
  <c r="CJ132" i="3"/>
  <c r="CJ117" i="3"/>
  <c r="CI15" i="3"/>
  <c r="CI63" i="3"/>
  <c r="CK63" i="3" s="1"/>
  <c r="CI100" i="3"/>
  <c r="CI105" i="3"/>
  <c r="CK105" i="3" s="1"/>
  <c r="CI53" i="3"/>
  <c r="CI22" i="3"/>
  <c r="CK22" i="3" s="1"/>
  <c r="CJ20" i="3"/>
  <c r="CJ49" i="3"/>
  <c r="CJ31" i="3"/>
  <c r="CJ103" i="3"/>
  <c r="CI71" i="3"/>
  <c r="CI28" i="3"/>
  <c r="CI57" i="3"/>
  <c r="CK57" i="3" s="1"/>
  <c r="CI62" i="3"/>
  <c r="CK62" i="3" s="1"/>
  <c r="CI54" i="3"/>
  <c r="CK54" i="3" s="1"/>
  <c r="CJ29" i="3"/>
  <c r="CI79" i="3"/>
  <c r="CK79" i="3" s="1"/>
  <c r="CI30" i="3"/>
  <c r="CK30" i="3" s="1"/>
  <c r="CJ142" i="3"/>
  <c r="CJ39" i="3"/>
  <c r="CI118" i="3"/>
  <c r="CI108" i="3"/>
  <c r="CK108" i="3" s="1"/>
  <c r="CI150" i="3"/>
  <c r="CK150" i="3" s="1"/>
  <c r="CI134" i="3"/>
  <c r="CK134" i="3" s="1"/>
  <c r="CI86" i="3"/>
  <c r="CI101" i="3"/>
  <c r="CK101" i="3" s="1"/>
  <c r="CE8" i="3"/>
  <c r="CF8" i="3"/>
  <c r="CD8" i="3"/>
  <c r="CK123" i="3"/>
  <c r="CK71" i="3"/>
  <c r="CK31" i="3"/>
  <c r="CK15" i="3"/>
  <c r="CK119" i="3"/>
  <c r="CK59" i="3"/>
  <c r="CK23" i="3"/>
  <c r="CK135" i="3"/>
  <c r="CK107" i="3"/>
  <c r="CK51" i="3"/>
  <c r="CK55" i="3"/>
  <c r="CK115" i="3"/>
  <c r="CK19" i="3"/>
  <c r="CK127" i="3"/>
  <c r="CK126" i="3"/>
  <c r="CK100" i="3"/>
  <c r="CK122" i="3"/>
  <c r="CK16" i="3"/>
  <c r="CK60" i="3"/>
  <c r="CK120" i="3"/>
  <c r="CK61" i="3"/>
  <c r="CK129" i="3"/>
  <c r="CK17" i="3"/>
  <c r="CK53" i="3"/>
  <c r="CK109" i="3"/>
  <c r="CK138" i="3"/>
  <c r="CK42" i="3"/>
  <c r="CK78" i="3"/>
  <c r="CK10" i="3"/>
  <c r="CK99" i="3"/>
  <c r="CK11" i="3"/>
  <c r="CK47" i="3"/>
  <c r="CK111" i="3"/>
  <c r="CK80" i="3"/>
  <c r="CK148" i="3"/>
  <c r="CK44" i="3"/>
  <c r="CK104" i="3"/>
  <c r="CK113" i="3"/>
  <c r="CK142" i="3"/>
  <c r="CK45" i="3"/>
  <c r="CK93" i="3"/>
  <c r="CK86" i="3"/>
  <c r="CK34" i="3"/>
  <c r="CK83" i="3"/>
  <c r="CK143" i="3"/>
  <c r="CK118" i="3"/>
  <c r="CK39" i="3"/>
  <c r="CK95" i="3"/>
  <c r="CK64" i="3"/>
  <c r="CK132" i="3"/>
  <c r="CK36" i="3"/>
  <c r="CK88" i="3"/>
  <c r="CK152" i="3"/>
  <c r="CK97" i="3"/>
  <c r="CK82" i="3"/>
  <c r="CK37" i="3"/>
  <c r="CK77" i="3"/>
  <c r="CK141" i="3"/>
  <c r="CK26" i="3"/>
  <c r="CK58" i="3"/>
  <c r="CK130" i="3"/>
  <c r="CK67" i="3"/>
  <c r="CK131" i="3"/>
  <c r="CK27" i="3"/>
  <c r="CK147" i="3"/>
  <c r="CK48" i="3"/>
  <c r="CK116" i="3"/>
  <c r="CK12" i="3"/>
  <c r="CK28" i="3"/>
  <c r="CK76" i="3"/>
  <c r="CK136" i="3"/>
  <c r="CK81" i="3"/>
  <c r="CK145" i="3"/>
  <c r="CK25" i="3"/>
  <c r="CK65" i="3"/>
  <c r="CK125" i="3"/>
  <c r="CK18" i="3"/>
  <c r="CK50" i="3"/>
  <c r="CK102" i="3"/>
  <c r="O18" i="4"/>
  <c r="Q17" i="4" s="1"/>
  <c r="R18" i="4"/>
  <c r="R19" i="4" s="1"/>
  <c r="AY147" i="3"/>
  <c r="AY146" i="3"/>
  <c r="BA147" i="3"/>
  <c r="BB147" i="3"/>
  <c r="BA146" i="3"/>
  <c r="BB146" i="3"/>
  <c r="AY143" i="3"/>
  <c r="AY141" i="3"/>
  <c r="AY144" i="3"/>
  <c r="BB142" i="3"/>
  <c r="BB145" i="3"/>
  <c r="AY145" i="3"/>
  <c r="BA145" i="3"/>
  <c r="BA144" i="3"/>
  <c r="BB144" i="3"/>
  <c r="BA143" i="3"/>
  <c r="BB143" i="3"/>
  <c r="AY142" i="3"/>
  <c r="BA142" i="3"/>
  <c r="BB141" i="3"/>
  <c r="BA141" i="3"/>
  <c r="AW140" i="3"/>
  <c r="AX140" i="3"/>
  <c r="BA140" i="3" s="1"/>
  <c r="AW139" i="3"/>
  <c r="AX139" i="3"/>
  <c r="AZ139" i="3" s="1"/>
  <c r="AW138" i="3"/>
  <c r="AX138" i="3"/>
  <c r="Q16" i="4" l="1"/>
  <c r="Q18" i="4" s="1"/>
  <c r="AY140" i="3"/>
  <c r="AY138" i="3"/>
  <c r="AY139" i="3"/>
  <c r="AZ140" i="3"/>
  <c r="BB140" i="3"/>
  <c r="BB139" i="3"/>
  <c r="BA139" i="3"/>
  <c r="BB138" i="3"/>
  <c r="BA138" i="3"/>
  <c r="AZ138" i="3"/>
  <c r="AW137" i="3"/>
  <c r="AX137" i="3"/>
  <c r="AZ137" i="3" s="1"/>
  <c r="AW136" i="3"/>
  <c r="AX136" i="3"/>
  <c r="AZ136" i="3" s="1"/>
  <c r="BB136" i="3" l="1"/>
  <c r="BA136" i="3"/>
  <c r="BB137" i="3"/>
  <c r="BA137" i="3"/>
  <c r="AY137" i="3"/>
  <c r="AY136" i="3"/>
  <c r="AW135" i="3" l="1"/>
  <c r="AX135" i="3"/>
  <c r="BA135" i="3" s="1"/>
  <c r="AW134" i="3"/>
  <c r="AX134" i="3"/>
  <c r="AZ134" i="3" s="1"/>
  <c r="BB134" i="3" l="1"/>
  <c r="AY135" i="3"/>
  <c r="AZ135" i="3"/>
  <c r="BB135" i="3"/>
  <c r="AY134" i="3"/>
  <c r="BA134" i="3"/>
  <c r="AW133" i="3" l="1"/>
  <c r="AX133" i="3"/>
  <c r="AZ133" i="3" s="1"/>
  <c r="AY133" i="3" l="1"/>
  <c r="BB133" i="3"/>
  <c r="BA133" i="3"/>
  <c r="AW132" i="3"/>
  <c r="AX132" i="3"/>
  <c r="AZ132" i="3" s="1"/>
  <c r="AW131" i="3"/>
  <c r="AX131" i="3"/>
  <c r="AZ131" i="3" s="1"/>
  <c r="AW130" i="3"/>
  <c r="AX130" i="3"/>
  <c r="AZ130" i="3" s="1"/>
  <c r="AW129" i="3"/>
  <c r="AX129" i="3"/>
  <c r="BA129" i="3" s="1"/>
  <c r="AY130" i="3" l="1"/>
  <c r="BA130" i="3"/>
  <c r="BB131" i="3"/>
  <c r="AY129" i="3"/>
  <c r="BB132" i="3"/>
  <c r="AY132" i="3"/>
  <c r="BA132" i="3"/>
  <c r="AY131" i="3"/>
  <c r="BA131" i="3"/>
  <c r="BB130" i="3"/>
  <c r="AZ129" i="3"/>
  <c r="BB129" i="3"/>
  <c r="AW128" i="3" l="1"/>
  <c r="AX128" i="3"/>
  <c r="AZ128" i="3" s="1"/>
  <c r="AW127" i="3"/>
  <c r="AX127" i="3"/>
  <c r="BB128" i="3" l="1"/>
  <c r="AY127" i="3"/>
  <c r="AY128" i="3"/>
  <c r="BA128" i="3"/>
  <c r="AZ127" i="3"/>
  <c r="BA127" i="3"/>
  <c r="BB127" i="3"/>
  <c r="AW126" i="3" l="1"/>
  <c r="AX126" i="3"/>
  <c r="AZ126" i="3" s="1"/>
  <c r="AW125" i="3"/>
  <c r="AX125" i="3"/>
  <c r="AZ125" i="3" s="1"/>
  <c r="AW124" i="3"/>
  <c r="AX124" i="3"/>
  <c r="AZ124" i="3" s="1"/>
  <c r="AY126" i="3" l="1"/>
  <c r="AY124" i="3"/>
  <c r="AY125" i="3"/>
  <c r="BB126" i="3"/>
  <c r="BA126" i="3"/>
  <c r="BB125" i="3"/>
  <c r="BA125" i="3"/>
  <c r="BA124" i="3"/>
  <c r="BB124" i="3"/>
  <c r="G29" i="4" l="1"/>
  <c r="G30" i="4"/>
  <c r="G31" i="4"/>
  <c r="G32" i="4"/>
  <c r="G33" i="4"/>
  <c r="G34" i="4"/>
  <c r="G35" i="4"/>
  <c r="G36" i="4"/>
  <c r="G37" i="4"/>
  <c r="G38" i="4"/>
  <c r="G39" i="4"/>
  <c r="G40" i="4"/>
  <c r="G28" i="4"/>
  <c r="H34" i="4"/>
  <c r="H39" i="4"/>
  <c r="H29" i="4"/>
  <c r="H31" i="4"/>
  <c r="H30" i="4"/>
  <c r="H32" i="4"/>
  <c r="H28" i="4"/>
  <c r="H36" i="4"/>
  <c r="H33" i="4"/>
  <c r="H40" i="4"/>
  <c r="H35" i="4"/>
  <c r="H37" i="4"/>
  <c r="H38" i="4"/>
  <c r="H41" i="4" l="1"/>
  <c r="G41" i="4"/>
  <c r="I36" i="4"/>
  <c r="J36" i="4" s="1"/>
  <c r="I34" i="4"/>
  <c r="J34" i="4" s="1"/>
  <c r="I40" i="4"/>
  <c r="J40" i="4" s="1"/>
  <c r="I39" i="4"/>
  <c r="J39" i="4" s="1"/>
  <c r="I31" i="4"/>
  <c r="J31" i="4" s="1"/>
  <c r="I28" i="4"/>
  <c r="I33" i="4"/>
  <c r="J33" i="4" s="1"/>
  <c r="I32" i="4"/>
  <c r="J32" i="4" s="1"/>
  <c r="I38" i="4"/>
  <c r="J38" i="4" s="1"/>
  <c r="I30" i="4"/>
  <c r="J30" i="4" s="1"/>
  <c r="I37" i="4"/>
  <c r="J37" i="4" s="1"/>
  <c r="I29" i="4"/>
  <c r="J29" i="4" s="1"/>
  <c r="I35" i="4"/>
  <c r="J35" i="4" s="1"/>
  <c r="AW123" i="3"/>
  <c r="AX123" i="3"/>
  <c r="AZ123" i="3" s="1"/>
  <c r="AW122" i="3"/>
  <c r="AX122" i="3"/>
  <c r="AZ122" i="3" s="1"/>
  <c r="AW121" i="3"/>
  <c r="AX121" i="3"/>
  <c r="AZ121" i="3" s="1"/>
  <c r="AW120" i="3"/>
  <c r="AX120" i="3"/>
  <c r="AZ120" i="3" s="1"/>
  <c r="AW119" i="3"/>
  <c r="AX119" i="3"/>
  <c r="AZ119" i="3" s="1"/>
  <c r="AW118" i="3"/>
  <c r="AX118" i="3"/>
  <c r="AZ118" i="3" s="1"/>
  <c r="BB122" i="3" l="1"/>
  <c r="AY120" i="3"/>
  <c r="AY118" i="3"/>
  <c r="AY121" i="3"/>
  <c r="AY119" i="3"/>
  <c r="AY123" i="3"/>
  <c r="J28" i="4"/>
  <c r="I41" i="4"/>
  <c r="BB123" i="3"/>
  <c r="BA123" i="3"/>
  <c r="AY122" i="3"/>
  <c r="BA122" i="3"/>
  <c r="BA121" i="3"/>
  <c r="BB121" i="3"/>
  <c r="BB120" i="3"/>
  <c r="BA120" i="3"/>
  <c r="BA119" i="3"/>
  <c r="BB119" i="3"/>
  <c r="BB118" i="3"/>
  <c r="BA118" i="3"/>
  <c r="AW117" i="3"/>
  <c r="AX117" i="3"/>
  <c r="AZ117" i="3" s="1"/>
  <c r="AW116" i="3"/>
  <c r="AX116" i="3"/>
  <c r="AZ116" i="3" s="1"/>
  <c r="AW115" i="3"/>
  <c r="AX115" i="3"/>
  <c r="AZ115" i="3" s="1"/>
  <c r="AW114" i="3"/>
  <c r="AX114" i="3"/>
  <c r="AZ114" i="3" s="1"/>
  <c r="J41" i="4" l="1"/>
  <c r="CN8" i="3"/>
  <c r="AY114" i="3"/>
  <c r="AY116" i="3"/>
  <c r="AY115" i="3"/>
  <c r="AY117" i="3"/>
  <c r="BB117" i="3"/>
  <c r="BA117" i="3"/>
  <c r="BA116" i="3"/>
  <c r="BB116" i="3"/>
  <c r="BB115" i="3"/>
  <c r="BA115" i="3"/>
  <c r="BA114" i="3"/>
  <c r="BB114" i="3"/>
  <c r="CP8" i="3" l="1"/>
  <c r="O39" i="4"/>
  <c r="AW113" i="3"/>
  <c r="AX113" i="3"/>
  <c r="AZ113" i="3" s="1"/>
  <c r="AW112" i="3"/>
  <c r="AX112" i="3"/>
  <c r="AZ112" i="3" s="1"/>
  <c r="Q39" i="4" l="1"/>
  <c r="Q41" i="4" s="1"/>
  <c r="O41" i="4"/>
  <c r="AY112" i="3"/>
  <c r="BB113" i="3"/>
  <c r="BA112" i="3"/>
  <c r="AY113" i="3"/>
  <c r="BA113" i="3"/>
  <c r="BB112" i="3"/>
  <c r="AW72" i="3" l="1"/>
  <c r="AX72" i="3"/>
  <c r="AZ72" i="3" s="1"/>
  <c r="AW73" i="3"/>
  <c r="AX73" i="3"/>
  <c r="AZ73" i="3" s="1"/>
  <c r="AW74" i="3"/>
  <c r="AX74" i="3"/>
  <c r="AZ74" i="3" s="1"/>
  <c r="AW75" i="3"/>
  <c r="AX75" i="3"/>
  <c r="AZ75" i="3" s="1"/>
  <c r="AW76" i="3"/>
  <c r="AX76" i="3"/>
  <c r="AZ76" i="3" s="1"/>
  <c r="AW77" i="3"/>
  <c r="AX77" i="3"/>
  <c r="AZ77" i="3" s="1"/>
  <c r="AW78" i="3"/>
  <c r="AX78" i="3"/>
  <c r="BA78" i="3" s="1"/>
  <c r="AW79" i="3"/>
  <c r="AX79" i="3"/>
  <c r="AZ79" i="3" s="1"/>
  <c r="AW80" i="3"/>
  <c r="AX80" i="3"/>
  <c r="AZ80" i="3" s="1"/>
  <c r="AW81" i="3"/>
  <c r="AX81" i="3"/>
  <c r="AZ81" i="3" s="1"/>
  <c r="AW82" i="3"/>
  <c r="AX82" i="3"/>
  <c r="BA82" i="3" s="1"/>
  <c r="AW83" i="3"/>
  <c r="AX83" i="3"/>
  <c r="AZ83" i="3" s="1"/>
  <c r="AW84" i="3"/>
  <c r="AX84" i="3"/>
  <c r="AZ84" i="3" s="1"/>
  <c r="AW85" i="3"/>
  <c r="AX85" i="3"/>
  <c r="AZ85" i="3" s="1"/>
  <c r="AW86" i="3"/>
  <c r="AX86" i="3"/>
  <c r="BA86" i="3" s="1"/>
  <c r="AW87" i="3"/>
  <c r="AX87" i="3"/>
  <c r="BA87" i="3" s="1"/>
  <c r="AW88" i="3"/>
  <c r="AX88" i="3"/>
  <c r="AZ88" i="3" s="1"/>
  <c r="AW89" i="3"/>
  <c r="AX89" i="3"/>
  <c r="AZ89" i="3" s="1"/>
  <c r="AW90" i="3"/>
  <c r="AX90" i="3"/>
  <c r="BA90" i="3" s="1"/>
  <c r="AW91" i="3"/>
  <c r="AX91" i="3"/>
  <c r="BA91" i="3" s="1"/>
  <c r="AW92" i="3"/>
  <c r="AX92" i="3"/>
  <c r="AZ92" i="3" s="1"/>
  <c r="AW93" i="3"/>
  <c r="AX93" i="3"/>
  <c r="AZ93" i="3" s="1"/>
  <c r="AW94" i="3"/>
  <c r="AX94" i="3"/>
  <c r="AZ94" i="3" s="1"/>
  <c r="AW95" i="3"/>
  <c r="AX95" i="3"/>
  <c r="BA95" i="3" s="1"/>
  <c r="AW96" i="3"/>
  <c r="AX96" i="3"/>
  <c r="AZ96" i="3" s="1"/>
  <c r="AW97" i="3"/>
  <c r="AX97" i="3"/>
  <c r="AZ97" i="3" s="1"/>
  <c r="AW98" i="3"/>
  <c r="AX98" i="3"/>
  <c r="BA98" i="3" s="1"/>
  <c r="AW99" i="3"/>
  <c r="AX99" i="3"/>
  <c r="AZ99" i="3" s="1"/>
  <c r="AW100" i="3"/>
  <c r="AX100" i="3"/>
  <c r="AZ100" i="3" s="1"/>
  <c r="AW101" i="3"/>
  <c r="AX101" i="3"/>
  <c r="AZ101" i="3" s="1"/>
  <c r="AW102" i="3"/>
  <c r="AX102" i="3"/>
  <c r="AZ102" i="3" s="1"/>
  <c r="AW103" i="3"/>
  <c r="AX103" i="3"/>
  <c r="AZ103" i="3" s="1"/>
  <c r="AW104" i="3"/>
  <c r="AX104" i="3"/>
  <c r="BA104" i="3" s="1"/>
  <c r="AW105" i="3"/>
  <c r="AX105" i="3"/>
  <c r="BA105" i="3" s="1"/>
  <c r="AW106" i="3"/>
  <c r="AX106" i="3"/>
  <c r="AZ106" i="3" s="1"/>
  <c r="AW107" i="3"/>
  <c r="AX107" i="3"/>
  <c r="AZ107" i="3" s="1"/>
  <c r="AW108" i="3"/>
  <c r="AX108" i="3"/>
  <c r="BA108" i="3" s="1"/>
  <c r="AW109" i="3"/>
  <c r="AX109" i="3"/>
  <c r="AZ109" i="3" s="1"/>
  <c r="AW110" i="3"/>
  <c r="AX110" i="3"/>
  <c r="AZ110" i="3" s="1"/>
  <c r="AW111" i="3"/>
  <c r="AX111" i="3"/>
  <c r="AZ111" i="3" s="1"/>
  <c r="AY77" i="3" l="1"/>
  <c r="AY108" i="3"/>
  <c r="AY100" i="3"/>
  <c r="AY84" i="3"/>
  <c r="BB76" i="3"/>
  <c r="BB99" i="3"/>
  <c r="AY106" i="3"/>
  <c r="BA74" i="3"/>
  <c r="BB105" i="3"/>
  <c r="BB86" i="3"/>
  <c r="BB94" i="3"/>
  <c r="BB102" i="3"/>
  <c r="AY99" i="3"/>
  <c r="AY111" i="3"/>
  <c r="AY104" i="3"/>
  <c r="BB91" i="3"/>
  <c r="BA83" i="3"/>
  <c r="AY110" i="3"/>
  <c r="BA99" i="3"/>
  <c r="BB83" i="3"/>
  <c r="BA109" i="3"/>
  <c r="BA96" i="3"/>
  <c r="AY82" i="3"/>
  <c r="BA79" i="3"/>
  <c r="BB109" i="3"/>
  <c r="AY92" i="3"/>
  <c r="BA88" i="3"/>
  <c r="BB82" i="3"/>
  <c r="AY79" i="3"/>
  <c r="BA75" i="3"/>
  <c r="AY73" i="3"/>
  <c r="AZ91" i="3"/>
  <c r="BA81" i="3"/>
  <c r="BA107" i="3"/>
  <c r="AZ105" i="3"/>
  <c r="AY105" i="3"/>
  <c r="BB106" i="3"/>
  <c r="BB104" i="3"/>
  <c r="BB101" i="3"/>
  <c r="AY96" i="3"/>
  <c r="BA92" i="3"/>
  <c r="AY83" i="3"/>
  <c r="AY81" i="3"/>
  <c r="BB78" i="3"/>
  <c r="AY72" i="3"/>
  <c r="BB110" i="3"/>
  <c r="BB108" i="3"/>
  <c r="BA103" i="3"/>
  <c r="BA100" i="3"/>
  <c r="AZ95" i="3"/>
  <c r="AY75" i="3"/>
  <c r="BB95" i="3"/>
  <c r="BA111" i="3"/>
  <c r="AY109" i="3"/>
  <c r="BB107" i="3"/>
  <c r="AY102" i="3"/>
  <c r="BB100" i="3"/>
  <c r="AY88" i="3"/>
  <c r="BA84" i="3"/>
  <c r="AY103" i="3"/>
  <c r="BA106" i="3"/>
  <c r="AZ87" i="3"/>
  <c r="BB90" i="3"/>
  <c r="BB87" i="3"/>
  <c r="BB98" i="3"/>
  <c r="BA93" i="3"/>
  <c r="BA89" i="3"/>
  <c r="BA85" i="3"/>
  <c r="BA76" i="3"/>
  <c r="BA101" i="3"/>
  <c r="AY95" i="3"/>
  <c r="BB93" i="3"/>
  <c r="AY91" i="3"/>
  <c r="AY89" i="3"/>
  <c r="AY87" i="3"/>
  <c r="AY85" i="3"/>
  <c r="BB80" i="3"/>
  <c r="AY78" i="3"/>
  <c r="AY76" i="3"/>
  <c r="BB74" i="3"/>
  <c r="BA110" i="3"/>
  <c r="BB96" i="3"/>
  <c r="BB92" i="3"/>
  <c r="BB88" i="3"/>
  <c r="BB84" i="3"/>
  <c r="BA80" i="3"/>
  <c r="AY94" i="3"/>
  <c r="AY90" i="3"/>
  <c r="AY86" i="3"/>
  <c r="AY80" i="3"/>
  <c r="AY98" i="3"/>
  <c r="BA97" i="3"/>
  <c r="AY97" i="3"/>
  <c r="AY107" i="3"/>
  <c r="BA102" i="3"/>
  <c r="AY101" i="3"/>
  <c r="BA94" i="3"/>
  <c r="AY93" i="3"/>
  <c r="AZ108" i="3"/>
  <c r="AZ104" i="3"/>
  <c r="AZ98" i="3"/>
  <c r="AZ90" i="3"/>
  <c r="AZ86" i="3"/>
  <c r="AZ82" i="3"/>
  <c r="BB79" i="3"/>
  <c r="AZ78" i="3"/>
  <c r="BB75" i="3"/>
  <c r="AY74" i="3"/>
  <c r="BB72" i="3"/>
  <c r="BA72" i="3"/>
  <c r="BB111" i="3"/>
  <c r="BB103" i="3"/>
  <c r="BB97" i="3"/>
  <c r="BB89" i="3"/>
  <c r="BB85" i="3"/>
  <c r="BB81" i="3"/>
  <c r="BB77" i="3"/>
  <c r="BB73" i="3"/>
  <c r="BA73" i="3"/>
  <c r="BA77" i="3"/>
  <c r="C28" i="4"/>
  <c r="C51" i="4"/>
  <c r="D51" i="4"/>
  <c r="AW71" i="3" l="1"/>
  <c r="AX71" i="3"/>
  <c r="AZ71" i="3" s="1"/>
  <c r="AW70" i="3"/>
  <c r="AX70" i="3"/>
  <c r="AZ70" i="3" s="1"/>
  <c r="AW69" i="3"/>
  <c r="AX69" i="3"/>
  <c r="AZ69" i="3" s="1"/>
  <c r="AW68" i="3"/>
  <c r="AX68" i="3"/>
  <c r="AZ68" i="3" s="1"/>
  <c r="AW67" i="3"/>
  <c r="AX67" i="3"/>
  <c r="AZ67" i="3" s="1"/>
  <c r="AW66" i="3"/>
  <c r="AX66" i="3"/>
  <c r="BA66" i="3" s="1"/>
  <c r="AY70" i="3" l="1"/>
  <c r="AZ66" i="3"/>
  <c r="AY71" i="3"/>
  <c r="AY69" i="3"/>
  <c r="AY66" i="3"/>
  <c r="AY68" i="3"/>
  <c r="BA70" i="3"/>
  <c r="BB67" i="3"/>
  <c r="BA71" i="3"/>
  <c r="BB71" i="3"/>
  <c r="BB70" i="3"/>
  <c r="BA69" i="3"/>
  <c r="BB69" i="3"/>
  <c r="BB68" i="3"/>
  <c r="BA68" i="3"/>
  <c r="AY67" i="3"/>
  <c r="BA67" i="3"/>
  <c r="BB66" i="3"/>
  <c r="AW64" i="3"/>
  <c r="AX64" i="3"/>
  <c r="AZ64" i="3" s="1"/>
  <c r="AW65" i="3"/>
  <c r="AX65" i="3"/>
  <c r="AZ65" i="3" s="1"/>
  <c r="BB64" i="3" l="1"/>
  <c r="AY65" i="3"/>
  <c r="BA65" i="3"/>
  <c r="BB65" i="3"/>
  <c r="BA64" i="3"/>
  <c r="AY64" i="3"/>
  <c r="AW63" i="3" l="1"/>
  <c r="AX63" i="3"/>
  <c r="AX62" i="3"/>
  <c r="AW62" i="3"/>
  <c r="AX61" i="3"/>
  <c r="AZ61" i="3" s="1"/>
  <c r="AW61" i="3"/>
  <c r="AX60" i="3"/>
  <c r="AZ60" i="3" s="1"/>
  <c r="AW60" i="3"/>
  <c r="AX59" i="3"/>
  <c r="AZ59" i="3" s="1"/>
  <c r="AW59" i="3"/>
  <c r="AX58" i="3"/>
  <c r="BA58" i="3" s="1"/>
  <c r="AW58" i="3"/>
  <c r="AX57" i="3"/>
  <c r="AZ57" i="3" s="1"/>
  <c r="AW57" i="3"/>
  <c r="AX56" i="3"/>
  <c r="AZ56" i="3" s="1"/>
  <c r="AW56" i="3"/>
  <c r="AX55" i="3"/>
  <c r="AZ55" i="3" s="1"/>
  <c r="AW55" i="3"/>
  <c r="AX54" i="3"/>
  <c r="BA54" i="3" s="1"/>
  <c r="AW54" i="3"/>
  <c r="AX53" i="3"/>
  <c r="AZ53" i="3" s="1"/>
  <c r="AW53" i="3"/>
  <c r="AX52" i="3"/>
  <c r="AZ52" i="3" s="1"/>
  <c r="AW52" i="3"/>
  <c r="AX51" i="3"/>
  <c r="AZ51" i="3" s="1"/>
  <c r="AW51" i="3"/>
  <c r="AX50" i="3"/>
  <c r="BA50" i="3" s="1"/>
  <c r="AW50" i="3"/>
  <c r="AX49" i="3"/>
  <c r="AZ49" i="3" s="1"/>
  <c r="AW49" i="3"/>
  <c r="AX48" i="3"/>
  <c r="BA48" i="3" s="1"/>
  <c r="AW48" i="3"/>
  <c r="AX47" i="3"/>
  <c r="AZ47" i="3" s="1"/>
  <c r="AW47" i="3"/>
  <c r="AX46" i="3"/>
  <c r="AZ46" i="3" s="1"/>
  <c r="AW46" i="3"/>
  <c r="AX45" i="3"/>
  <c r="AZ45" i="3" s="1"/>
  <c r="AW45" i="3"/>
  <c r="AX44" i="3"/>
  <c r="BA44" i="3" s="1"/>
  <c r="AW44" i="3"/>
  <c r="AX43" i="3"/>
  <c r="AZ43" i="3" s="1"/>
  <c r="AW43" i="3"/>
  <c r="AX42" i="3"/>
  <c r="AZ42" i="3" s="1"/>
  <c r="AW42" i="3"/>
  <c r="AX41" i="3"/>
  <c r="AZ41" i="3" s="1"/>
  <c r="AW41" i="3"/>
  <c r="AX40" i="3"/>
  <c r="AZ40" i="3" s="1"/>
  <c r="AW40" i="3"/>
  <c r="AX39" i="3"/>
  <c r="BA39" i="3" s="1"/>
  <c r="AW39" i="3"/>
  <c r="AX38" i="3"/>
  <c r="BA38" i="3" s="1"/>
  <c r="AW38" i="3"/>
  <c r="AX37" i="3"/>
  <c r="AZ37" i="3" s="1"/>
  <c r="AW37" i="3"/>
  <c r="AX36" i="3"/>
  <c r="BA36" i="3" s="1"/>
  <c r="AW36" i="3"/>
  <c r="AX35" i="3"/>
  <c r="AZ35" i="3" s="1"/>
  <c r="AW35" i="3"/>
  <c r="AX34" i="3"/>
  <c r="AZ34" i="3" s="1"/>
  <c r="AW34" i="3"/>
  <c r="AX33" i="3"/>
  <c r="AZ33" i="3" s="1"/>
  <c r="AW33" i="3"/>
  <c r="AX32" i="3"/>
  <c r="AZ32" i="3" s="1"/>
  <c r="AW32" i="3"/>
  <c r="AX31" i="3"/>
  <c r="AZ31" i="3" s="1"/>
  <c r="AW31" i="3"/>
  <c r="AX30" i="3"/>
  <c r="AZ30" i="3" s="1"/>
  <c r="AW30" i="3"/>
  <c r="AX29" i="3"/>
  <c r="AZ29" i="3" s="1"/>
  <c r="AW29" i="3"/>
  <c r="AX28" i="3"/>
  <c r="AZ28" i="3" s="1"/>
  <c r="AW28" i="3"/>
  <c r="AX27" i="3"/>
  <c r="BA27" i="3" s="1"/>
  <c r="AW27" i="3"/>
  <c r="AX26" i="3"/>
  <c r="AZ26" i="3" s="1"/>
  <c r="AW26" i="3"/>
  <c r="AX25" i="3"/>
  <c r="AZ25" i="3" s="1"/>
  <c r="AW25" i="3"/>
  <c r="AX24" i="3"/>
  <c r="AZ24" i="3" s="1"/>
  <c r="AW24" i="3"/>
  <c r="AX23" i="3"/>
  <c r="AZ23" i="3" s="1"/>
  <c r="AW23" i="3"/>
  <c r="AX22" i="3"/>
  <c r="AZ22" i="3" s="1"/>
  <c r="AW22" i="3"/>
  <c r="AX21" i="3"/>
  <c r="AZ21" i="3" s="1"/>
  <c r="AW21" i="3"/>
  <c r="AX20" i="3"/>
  <c r="AZ20" i="3" s="1"/>
  <c r="AW20" i="3"/>
  <c r="AX19" i="3"/>
  <c r="AZ19" i="3" s="1"/>
  <c r="AW19" i="3"/>
  <c r="AX18" i="3"/>
  <c r="AZ18" i="3" s="1"/>
  <c r="AW18" i="3"/>
  <c r="AX17" i="3"/>
  <c r="AZ17" i="3" s="1"/>
  <c r="AW17" i="3"/>
  <c r="AX16" i="3"/>
  <c r="AZ16" i="3" s="1"/>
  <c r="AW16" i="3"/>
  <c r="AX15" i="3"/>
  <c r="AZ15" i="3" s="1"/>
  <c r="AW15" i="3"/>
  <c r="AX14" i="3"/>
  <c r="AZ14" i="3" s="1"/>
  <c r="AW14" i="3"/>
  <c r="AX13" i="3"/>
  <c r="AZ13" i="3" s="1"/>
  <c r="AW13" i="3"/>
  <c r="AX12" i="3"/>
  <c r="AZ12" i="3" s="1"/>
  <c r="AW12" i="3"/>
  <c r="AX11" i="3"/>
  <c r="AZ11" i="3" s="1"/>
  <c r="AW11" i="3"/>
  <c r="AD11" i="3"/>
  <c r="AX10" i="3"/>
  <c r="AZ10" i="3" s="1"/>
  <c r="AW10" i="3"/>
  <c r="AD10" i="3"/>
  <c r="C32" i="4"/>
  <c r="C29" i="4"/>
  <c r="C30" i="4"/>
  <c r="C31" i="4"/>
  <c r="C33" i="4"/>
  <c r="BB13" i="3" l="1"/>
  <c r="C34" i="4"/>
  <c r="D29" i="4" s="1"/>
  <c r="AZ62" i="3"/>
  <c r="BA62" i="3"/>
  <c r="AZ63" i="3"/>
  <c r="BA63" i="3"/>
  <c r="BB29" i="3"/>
  <c r="BB37" i="3"/>
  <c r="BB45" i="3"/>
  <c r="BB53" i="3"/>
  <c r="BB61" i="3"/>
  <c r="BB21" i="3"/>
  <c r="BB31" i="3"/>
  <c r="AY63" i="3"/>
  <c r="BB63" i="3"/>
  <c r="BB17" i="3"/>
  <c r="BB25" i="3"/>
  <c r="BB33" i="3"/>
  <c r="BB41" i="3"/>
  <c r="BB49" i="3"/>
  <c r="BB57" i="3"/>
  <c r="BB16" i="3"/>
  <c r="BB24" i="3"/>
  <c r="BB32" i="3"/>
  <c r="BB40" i="3"/>
  <c r="BB48" i="3"/>
  <c r="BB56" i="3"/>
  <c r="BB15" i="3"/>
  <c r="BB23" i="3"/>
  <c r="BB39" i="3"/>
  <c r="BB47" i="3"/>
  <c r="BA56" i="3"/>
  <c r="BB10" i="3"/>
  <c r="BB18" i="3"/>
  <c r="BB26" i="3"/>
  <c r="BB34" i="3"/>
  <c r="BB42" i="3"/>
  <c r="BB50" i="3"/>
  <c r="BB58" i="3"/>
  <c r="BA40" i="3"/>
  <c r="BA32" i="3"/>
  <c r="BB14" i="3"/>
  <c r="BB22" i="3"/>
  <c r="BB30" i="3"/>
  <c r="BB38" i="3"/>
  <c r="BB46" i="3"/>
  <c r="BB54" i="3"/>
  <c r="BB62" i="3"/>
  <c r="BB12" i="3"/>
  <c r="BB20" i="3"/>
  <c r="BB28" i="3"/>
  <c r="BB36" i="3"/>
  <c r="BB44" i="3"/>
  <c r="BB52" i="3"/>
  <c r="BB60" i="3"/>
  <c r="BB55" i="3"/>
  <c r="BA10" i="3"/>
  <c r="BA60" i="3"/>
  <c r="BB59" i="3"/>
  <c r="BB51" i="3"/>
  <c r="BB43" i="3"/>
  <c r="BB35" i="3"/>
  <c r="BB27" i="3"/>
  <c r="BB19" i="3"/>
  <c r="BB11" i="3"/>
  <c r="C78" i="4"/>
  <c r="BA24" i="3"/>
  <c r="BA16" i="3"/>
  <c r="BA55" i="3"/>
  <c r="BA47" i="3"/>
  <c r="BA31" i="3"/>
  <c r="BA23" i="3"/>
  <c r="BA15" i="3"/>
  <c r="BA46" i="3"/>
  <c r="BA30" i="3"/>
  <c r="BA22" i="3"/>
  <c r="BA14" i="3"/>
  <c r="BA61" i="3"/>
  <c r="BA53" i="3"/>
  <c r="BA45" i="3"/>
  <c r="BA37" i="3"/>
  <c r="BA29" i="3"/>
  <c r="BA21" i="3"/>
  <c r="BA13" i="3"/>
  <c r="BA52" i="3"/>
  <c r="BA28" i="3"/>
  <c r="BA20" i="3"/>
  <c r="BA12" i="3"/>
  <c r="BA59" i="3"/>
  <c r="BA51" i="3"/>
  <c r="BA43" i="3"/>
  <c r="BA35" i="3"/>
  <c r="BA19" i="3"/>
  <c r="BA11" i="3"/>
  <c r="BA42" i="3"/>
  <c r="BA34" i="3"/>
  <c r="BA26" i="3"/>
  <c r="BA18" i="3"/>
  <c r="M11" i="4"/>
  <c r="BA57" i="3"/>
  <c r="BA49" i="3"/>
  <c r="BA41" i="3"/>
  <c r="BA33" i="3"/>
  <c r="BA25" i="3"/>
  <c r="BA17" i="3"/>
  <c r="Q10" i="4"/>
  <c r="M10" i="4"/>
  <c r="AY26" i="3"/>
  <c r="AY33" i="3"/>
  <c r="AY41" i="3"/>
  <c r="AY47" i="3"/>
  <c r="AY24" i="3"/>
  <c r="AY53" i="3"/>
  <c r="AY22" i="3"/>
  <c r="AY30" i="3"/>
  <c r="AY35" i="3"/>
  <c r="AY49" i="3"/>
  <c r="AY15" i="3"/>
  <c r="AY52" i="3"/>
  <c r="AY59" i="3"/>
  <c r="AY55" i="3"/>
  <c r="AY11" i="3"/>
  <c r="AY19" i="3"/>
  <c r="AY57" i="3"/>
  <c r="AY25" i="3"/>
  <c r="AY34" i="3"/>
  <c r="AY46" i="3"/>
  <c r="AY23" i="3"/>
  <c r="AY31" i="3"/>
  <c r="AY40" i="3"/>
  <c r="AY16" i="3"/>
  <c r="AY21" i="3"/>
  <c r="AY28" i="3"/>
  <c r="AY39" i="3"/>
  <c r="AY12" i="3"/>
  <c r="AY17" i="3"/>
  <c r="AY27" i="3"/>
  <c r="AY45" i="3"/>
  <c r="AY10" i="3"/>
  <c r="AY48" i="3"/>
  <c r="AY13" i="3"/>
  <c r="AY18" i="3"/>
  <c r="AY20" i="3"/>
  <c r="AY43" i="3"/>
  <c r="AZ48" i="3"/>
  <c r="AY51" i="3"/>
  <c r="AY62" i="3"/>
  <c r="AY14" i="3"/>
  <c r="AZ27" i="3"/>
  <c r="AY36" i="3"/>
  <c r="AY38" i="3"/>
  <c r="AY44" i="3"/>
  <c r="AY61" i="3"/>
  <c r="AY37" i="3"/>
  <c r="AY54" i="3"/>
  <c r="AZ39" i="3"/>
  <c r="AZ36" i="3"/>
  <c r="AY32" i="3"/>
  <c r="AY42" i="3"/>
  <c r="AZ44" i="3"/>
  <c r="AY50" i="3"/>
  <c r="AY29" i="3"/>
  <c r="AZ54" i="3"/>
  <c r="AY56" i="3"/>
  <c r="AY58" i="3"/>
  <c r="AY60" i="3"/>
  <c r="AZ50" i="3"/>
  <c r="AZ58" i="3"/>
  <c r="AZ38" i="3"/>
  <c r="U88" i="1"/>
  <c r="U89" i="1"/>
  <c r="U90" i="1"/>
  <c r="U84" i="1"/>
  <c r="U85" i="1"/>
  <c r="U86" i="1"/>
  <c r="U87" i="1"/>
  <c r="D28" i="4" l="1"/>
  <c r="M12" i="4"/>
  <c r="C44" i="4" s="1"/>
  <c r="AZ4" i="3"/>
  <c r="C45" i="4" s="1"/>
  <c r="BA4" i="3"/>
  <c r="D45" i="4" s="1"/>
  <c r="Q11" i="4"/>
  <c r="R11" i="4" s="1"/>
  <c r="R10" i="4"/>
  <c r="D32" i="4"/>
  <c r="D33" i="4"/>
  <c r="D31" i="4"/>
  <c r="D30" i="4"/>
  <c r="AQ83" i="1"/>
  <c r="AR83" i="1"/>
  <c r="AT83" i="1" s="1"/>
  <c r="U83" i="1"/>
  <c r="U82" i="1"/>
  <c r="D44" i="4" l="1"/>
  <c r="D46" i="4" s="1"/>
  <c r="C46" i="4"/>
  <c r="Q12" i="4"/>
  <c r="AS83" i="1"/>
  <c r="U81" i="1"/>
  <c r="U79" i="1"/>
  <c r="U80" i="1"/>
  <c r="D50" i="4"/>
  <c r="D69" i="4" l="1"/>
  <c r="D68" i="4"/>
  <c r="D55" i="4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16" i="1"/>
  <c r="AR17" i="1"/>
  <c r="AT17" i="1" s="1"/>
  <c r="AR18" i="1"/>
  <c r="AT18" i="1" s="1"/>
  <c r="AR19" i="1"/>
  <c r="AT19" i="1" s="1"/>
  <c r="AR20" i="1"/>
  <c r="AT20" i="1" s="1"/>
  <c r="AR21" i="1"/>
  <c r="AT21" i="1" s="1"/>
  <c r="AR22" i="1"/>
  <c r="AT22" i="1" s="1"/>
  <c r="AR23" i="1"/>
  <c r="AT23" i="1" s="1"/>
  <c r="AR24" i="1"/>
  <c r="AT24" i="1" s="1"/>
  <c r="AR25" i="1"/>
  <c r="AT25" i="1" s="1"/>
  <c r="AR26" i="1"/>
  <c r="AT26" i="1" s="1"/>
  <c r="AR27" i="1"/>
  <c r="AT27" i="1" s="1"/>
  <c r="AR28" i="1"/>
  <c r="AT28" i="1" s="1"/>
  <c r="AR29" i="1"/>
  <c r="AT29" i="1" s="1"/>
  <c r="AR30" i="1"/>
  <c r="AT30" i="1" s="1"/>
  <c r="AR31" i="1"/>
  <c r="AT31" i="1" s="1"/>
  <c r="AR32" i="1"/>
  <c r="AT32" i="1" s="1"/>
  <c r="AR33" i="1"/>
  <c r="AT33" i="1" s="1"/>
  <c r="AR34" i="1"/>
  <c r="AT34" i="1" s="1"/>
  <c r="AR35" i="1"/>
  <c r="AT35" i="1" s="1"/>
  <c r="AR36" i="1"/>
  <c r="AT36" i="1" s="1"/>
  <c r="AR37" i="1"/>
  <c r="AT37" i="1" s="1"/>
  <c r="AR38" i="1"/>
  <c r="AT38" i="1" s="1"/>
  <c r="AR39" i="1"/>
  <c r="AT39" i="1" s="1"/>
  <c r="AR40" i="1"/>
  <c r="AT40" i="1" s="1"/>
  <c r="AR41" i="1"/>
  <c r="AT41" i="1" s="1"/>
  <c r="AR42" i="1"/>
  <c r="AT42" i="1" s="1"/>
  <c r="AR43" i="1"/>
  <c r="AT43" i="1" s="1"/>
  <c r="AR44" i="1"/>
  <c r="AT44" i="1" s="1"/>
  <c r="AR45" i="1"/>
  <c r="AT45" i="1" s="1"/>
  <c r="AR46" i="1"/>
  <c r="AT46" i="1" s="1"/>
  <c r="AR47" i="1"/>
  <c r="AT47" i="1" s="1"/>
  <c r="AR48" i="1"/>
  <c r="AT48" i="1" s="1"/>
  <c r="AR49" i="1"/>
  <c r="AT49" i="1" s="1"/>
  <c r="AR50" i="1"/>
  <c r="AT50" i="1" s="1"/>
  <c r="AR51" i="1"/>
  <c r="AT51" i="1" s="1"/>
  <c r="AR52" i="1"/>
  <c r="AT52" i="1" s="1"/>
  <c r="AR53" i="1"/>
  <c r="AT53" i="1" s="1"/>
  <c r="AR54" i="1"/>
  <c r="AT54" i="1" s="1"/>
  <c r="AR55" i="1"/>
  <c r="AT55" i="1" s="1"/>
  <c r="AR56" i="1"/>
  <c r="AT56" i="1" s="1"/>
  <c r="AR57" i="1"/>
  <c r="AT57" i="1" s="1"/>
  <c r="AR58" i="1"/>
  <c r="AT58" i="1" s="1"/>
  <c r="AR59" i="1"/>
  <c r="AT59" i="1" s="1"/>
  <c r="AR60" i="1"/>
  <c r="AT60" i="1" s="1"/>
  <c r="AR61" i="1"/>
  <c r="AT61" i="1" s="1"/>
  <c r="AR62" i="1"/>
  <c r="AT62" i="1" s="1"/>
  <c r="AR63" i="1"/>
  <c r="AT63" i="1" s="1"/>
  <c r="AR64" i="1"/>
  <c r="AT64" i="1" s="1"/>
  <c r="AR65" i="1"/>
  <c r="AT65" i="1" s="1"/>
  <c r="AR66" i="1"/>
  <c r="AT66" i="1" s="1"/>
  <c r="AR67" i="1"/>
  <c r="AT67" i="1" s="1"/>
  <c r="AR68" i="1"/>
  <c r="AT68" i="1" s="1"/>
  <c r="AR69" i="1"/>
  <c r="AT69" i="1" s="1"/>
  <c r="AR70" i="1"/>
  <c r="AT70" i="1" s="1"/>
  <c r="AR71" i="1"/>
  <c r="AT71" i="1" s="1"/>
  <c r="AR72" i="1"/>
  <c r="AT72" i="1" s="1"/>
  <c r="AR73" i="1"/>
  <c r="AT73" i="1" s="1"/>
  <c r="AR74" i="1"/>
  <c r="AT74" i="1" s="1"/>
  <c r="AR75" i="1"/>
  <c r="AT75" i="1" s="1"/>
  <c r="AR76" i="1"/>
  <c r="AT76" i="1" s="1"/>
  <c r="AR77" i="1"/>
  <c r="AT77" i="1" s="1"/>
  <c r="AR78" i="1"/>
  <c r="AT78" i="1" s="1"/>
  <c r="AR79" i="1"/>
  <c r="AT79" i="1" s="1"/>
  <c r="AR80" i="1"/>
  <c r="AT80" i="1" s="1"/>
  <c r="AR81" i="1"/>
  <c r="AT81" i="1" s="1"/>
  <c r="AR82" i="1"/>
  <c r="AT82" i="1" s="1"/>
  <c r="AR16" i="1"/>
  <c r="U78" i="1"/>
  <c r="C50" i="4"/>
  <c r="D70" i="4" l="1"/>
  <c r="D71" i="4" s="1"/>
  <c r="D72" i="4" s="1"/>
  <c r="C69" i="4"/>
  <c r="C68" i="4"/>
  <c r="C55" i="4"/>
  <c r="D74" i="4"/>
  <c r="D56" i="4"/>
  <c r="C74" i="4"/>
  <c r="C56" i="4"/>
  <c r="C64" i="2"/>
  <c r="AT16" i="1"/>
  <c r="AT10" i="1" s="1"/>
  <c r="C36" i="2" s="1"/>
  <c r="AS79" i="1"/>
  <c r="AS63" i="1"/>
  <c r="AS47" i="1"/>
  <c r="AS43" i="1"/>
  <c r="AS68" i="1"/>
  <c r="AS52" i="1"/>
  <c r="AS44" i="1"/>
  <c r="AS36" i="1"/>
  <c r="AS31" i="1"/>
  <c r="AS16" i="1"/>
  <c r="AS78" i="1"/>
  <c r="AS70" i="1"/>
  <c r="AS54" i="1"/>
  <c r="AS38" i="1"/>
  <c r="AS22" i="1"/>
  <c r="AS42" i="1"/>
  <c r="AS34" i="1"/>
  <c r="AS74" i="1"/>
  <c r="AS65" i="1"/>
  <c r="AS57" i="1"/>
  <c r="AS25" i="1"/>
  <c r="AS29" i="1"/>
  <c r="AS80" i="1"/>
  <c r="AS72" i="1"/>
  <c r="AS64" i="1"/>
  <c r="AS56" i="1"/>
  <c r="AS48" i="1"/>
  <c r="AS40" i="1"/>
  <c r="AS32" i="1"/>
  <c r="AS24" i="1"/>
  <c r="AS71" i="1"/>
  <c r="AS55" i="1"/>
  <c r="AS39" i="1"/>
  <c r="AS23" i="1"/>
  <c r="AS76" i="1"/>
  <c r="AS60" i="1"/>
  <c r="AS28" i="1"/>
  <c r="AS77" i="1"/>
  <c r="AS61" i="1"/>
  <c r="AS45" i="1"/>
  <c r="AS30" i="1"/>
  <c r="AS62" i="1"/>
  <c r="AS75" i="1"/>
  <c r="AS67" i="1"/>
  <c r="AS35" i="1"/>
  <c r="AS27" i="1"/>
  <c r="AS82" i="1"/>
  <c r="AS66" i="1"/>
  <c r="AS58" i="1"/>
  <c r="AS50" i="1"/>
  <c r="AS26" i="1"/>
  <c r="AS18" i="1"/>
  <c r="AS46" i="1"/>
  <c r="AS69" i="1"/>
  <c r="AS37" i="1"/>
  <c r="AS73" i="1"/>
  <c r="AS49" i="1"/>
  <c r="AS41" i="1"/>
  <c r="AS33" i="1"/>
  <c r="AS17" i="1"/>
  <c r="AS21" i="1"/>
  <c r="AS51" i="1"/>
  <c r="AS81" i="1"/>
  <c r="AS59" i="1"/>
  <c r="AS53" i="1"/>
  <c r="AS20" i="1"/>
  <c r="AS19" i="1"/>
  <c r="U77" i="1"/>
  <c r="D76" i="4" l="1"/>
  <c r="C70" i="4"/>
  <c r="C71" i="4" s="1"/>
  <c r="C72" i="4" s="1"/>
  <c r="C76" i="4" s="1"/>
  <c r="C41" i="2"/>
  <c r="U76" i="1"/>
  <c r="C55" i="2" l="1"/>
  <c r="C54" i="2"/>
  <c r="U75" i="1"/>
  <c r="C56" i="2" l="1"/>
  <c r="C57" i="2" s="1"/>
  <c r="C58" i="2" s="1"/>
  <c r="U73" i="1"/>
  <c r="U74" i="1"/>
  <c r="U72" i="1"/>
  <c r="U71" i="1"/>
  <c r="U70" i="1" l="1"/>
  <c r="U69" i="1" l="1"/>
  <c r="U67" i="1" l="1"/>
  <c r="U68" i="1"/>
  <c r="U66" i="1" l="1"/>
  <c r="U65" i="1"/>
  <c r="U64" i="1"/>
  <c r="U63" i="1"/>
  <c r="U62" i="1" l="1"/>
  <c r="U61" i="1"/>
  <c r="U60" i="1"/>
  <c r="U59" i="1"/>
  <c r="U57" i="1" l="1"/>
  <c r="U58" i="1"/>
  <c r="U56" i="1" l="1"/>
  <c r="U55" i="1" l="1"/>
  <c r="U54" i="1"/>
  <c r="U53" i="1" l="1"/>
  <c r="U46" i="1" l="1"/>
  <c r="U47" i="1"/>
  <c r="U48" i="1"/>
  <c r="U49" i="1"/>
  <c r="U50" i="1"/>
  <c r="U51" i="1"/>
  <c r="U52" i="1"/>
  <c r="U45" i="1"/>
  <c r="U44" i="1"/>
  <c r="C25" i="2"/>
  <c r="C27" i="2"/>
  <c r="C28" i="2"/>
  <c r="C29" i="2"/>
  <c r="C26" i="2"/>
  <c r="C30" i="2"/>
  <c r="C31" i="2" l="1"/>
  <c r="D25" i="2" s="1"/>
  <c r="U41" i="1"/>
  <c r="X41" i="1" s="1"/>
  <c r="U42" i="1"/>
  <c r="X42" i="1" s="1"/>
  <c r="U43" i="1"/>
  <c r="D29" i="2" l="1"/>
  <c r="D28" i="2"/>
  <c r="D30" i="2"/>
  <c r="D27" i="2"/>
  <c r="D26" i="2"/>
  <c r="U40" i="1"/>
  <c r="X40" i="1" s="1"/>
  <c r="D31" i="2" l="1"/>
  <c r="U39" i="1"/>
  <c r="X39" i="1" s="1"/>
  <c r="U38" i="1"/>
  <c r="X38" i="1" s="1"/>
  <c r="U37" i="1"/>
  <c r="X37" i="1" s="1"/>
  <c r="U36" i="1" l="1"/>
  <c r="X36" i="1" s="1"/>
  <c r="U35" i="1" l="1"/>
  <c r="X35" i="1" s="1"/>
  <c r="U34" i="1" l="1"/>
  <c r="X34" i="1" s="1"/>
  <c r="U33" i="1"/>
  <c r="X33" i="1" s="1"/>
  <c r="U32" i="1"/>
  <c r="X32" i="1" s="1"/>
  <c r="U31" i="1"/>
  <c r="X31" i="1" s="1"/>
  <c r="U30" i="1"/>
  <c r="X30" i="1" s="1"/>
  <c r="U17" i="1" l="1"/>
  <c r="U18" i="1"/>
  <c r="X18" i="1" s="1"/>
  <c r="U19" i="1"/>
  <c r="X19" i="1" s="1"/>
  <c r="U20" i="1"/>
  <c r="X20" i="1" s="1"/>
  <c r="U21" i="1"/>
  <c r="X21" i="1" s="1"/>
  <c r="U22" i="1"/>
  <c r="X22" i="1" s="1"/>
  <c r="U23" i="1"/>
  <c r="X23" i="1" s="1"/>
  <c r="U24" i="1"/>
  <c r="X24" i="1" s="1"/>
  <c r="U25" i="1"/>
  <c r="X25" i="1" s="1"/>
  <c r="U26" i="1"/>
  <c r="X26" i="1" s="1"/>
  <c r="U27" i="1"/>
  <c r="X27" i="1" s="1"/>
  <c r="U28" i="1"/>
  <c r="X28" i="1" s="1"/>
  <c r="U29" i="1"/>
  <c r="X29" i="1" s="1"/>
  <c r="U16" i="1"/>
  <c r="L11" i="2" l="1"/>
  <c r="L10" i="2"/>
  <c r="X17" i="1"/>
  <c r="X16" i="1"/>
  <c r="P10" i="2" l="1"/>
  <c r="Q10" i="2" s="1"/>
  <c r="L12" i="2"/>
  <c r="C35" i="2" s="1"/>
  <c r="C37" i="2" s="1"/>
  <c r="C42" i="2" l="1"/>
  <c r="D41" i="2"/>
  <c r="P11" i="2"/>
  <c r="Q11" i="2" s="1"/>
  <c r="C60" i="2" l="1"/>
  <c r="C62" i="2" s="1"/>
  <c r="D42" i="2"/>
  <c r="P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tc={0CEA6D67-D20E-4449-AF48-06C75B94AC66}</author>
  </authors>
  <commentList>
    <comment ref="AE74" authorId="0" shapeId="0" xr:uid="{0CEA6D67-D20E-4449-AF48-06C75B94AC66}">
      <text>
        <t>[Threaded comment]
Your version of Excel allows you to read this threaded comment; however, any edits to it will get removed if the file is opened in a newer version of Excel. Learn more: https://go.microsoft.com/fwlink/?linkid=870924
Comment:
    Reading at 80 Mins</t>
      </text>
    </comment>
  </commentList>
</comments>
</file>

<file path=xl/sharedStrings.xml><?xml version="1.0" encoding="utf-8"?>
<sst xmlns="http://schemas.openxmlformats.org/spreadsheetml/2006/main" count="1663" uniqueCount="481">
  <si>
    <t>Filter Name</t>
  </si>
  <si>
    <t>MatchID</t>
  </si>
  <si>
    <t>BF Event ID</t>
  </si>
  <si>
    <t>Country</t>
  </si>
  <si>
    <t>League</t>
  </si>
  <si>
    <t>Date</t>
  </si>
  <si>
    <t>Home</t>
  </si>
  <si>
    <t>Away</t>
  </si>
  <si>
    <t>Home Selection ID</t>
  </si>
  <si>
    <t>Away Selection ID</t>
  </si>
  <si>
    <t>Criteria1Val</t>
  </si>
  <si>
    <t>Criteria1Diff</t>
  </si>
  <si>
    <t>Criteria1Rat</t>
  </si>
  <si>
    <t>Criteria2Val</t>
  </si>
  <si>
    <t>Criteria2Diff</t>
  </si>
  <si>
    <t>Criteria2Rat</t>
  </si>
  <si>
    <t>Criteria3Val</t>
  </si>
  <si>
    <t>Criteria3Diff</t>
  </si>
  <si>
    <t>Criteria3Rat</t>
  </si>
  <si>
    <t>Norway</t>
  </si>
  <si>
    <t>Sweden</t>
  </si>
  <si>
    <t>Superettan</t>
  </si>
  <si>
    <t>Brage</t>
  </si>
  <si>
    <t>Orgryte</t>
  </si>
  <si>
    <t>Switzerland</t>
  </si>
  <si>
    <t>Super League</t>
  </si>
  <si>
    <t>Servette Geneve FC</t>
  </si>
  <si>
    <t>Basel</t>
  </si>
  <si>
    <t>Poland</t>
  </si>
  <si>
    <t>Ekstraklasa</t>
  </si>
  <si>
    <t>Slask Wroclaw</t>
  </si>
  <si>
    <t>Lechia Gdansk</t>
  </si>
  <si>
    <t>Eliteserien</t>
  </si>
  <si>
    <t>Sarpsborg 08</t>
  </si>
  <si>
    <t>Odd</t>
  </si>
  <si>
    <t>Croatia</t>
  </si>
  <si>
    <t>1. Hnl</t>
  </si>
  <si>
    <t>Hajduk Split</t>
  </si>
  <si>
    <t>Rijeka</t>
  </si>
  <si>
    <t>2nd Half Over 1.5</t>
  </si>
  <si>
    <t>Division 1</t>
  </si>
  <si>
    <t>Radomiak Radom</t>
  </si>
  <si>
    <t>Legnica</t>
  </si>
  <si>
    <t>Aim</t>
  </si>
  <si>
    <t>Score 1-0 or 0-1 at Half Time</t>
  </si>
  <si>
    <t>Over 2.5 Goals at end of game equates to 1.5 Goals 2nd Half</t>
  </si>
  <si>
    <t>HT Score</t>
  </si>
  <si>
    <t>Qualify ?</t>
  </si>
  <si>
    <t>Ft Score</t>
  </si>
  <si>
    <t>2nd Half Goals</t>
  </si>
  <si>
    <t>Win/Lose</t>
  </si>
  <si>
    <t>Qualify</t>
  </si>
  <si>
    <t>Yes</t>
  </si>
  <si>
    <t>No</t>
  </si>
  <si>
    <t>Win/Loss</t>
  </si>
  <si>
    <t>3-1</t>
  </si>
  <si>
    <t>1-0</t>
  </si>
  <si>
    <t>3-0</t>
  </si>
  <si>
    <t>1-1</t>
  </si>
  <si>
    <t>0-0</t>
  </si>
  <si>
    <t>2-3</t>
  </si>
  <si>
    <t>Challenge League</t>
  </si>
  <si>
    <t>Grasshoppers</t>
  </si>
  <si>
    <t>Schaffhausen</t>
  </si>
  <si>
    <t>1-2</t>
  </si>
  <si>
    <t>5-3</t>
  </si>
  <si>
    <t>Japan</t>
  </si>
  <si>
    <t>J1 League</t>
  </si>
  <si>
    <t>G-Osaka</t>
  </si>
  <si>
    <t>Hiroshima</t>
  </si>
  <si>
    <t>Vegalta Sendai</t>
  </si>
  <si>
    <t>Kawasaki Frontale</t>
  </si>
  <si>
    <t>Iceland</t>
  </si>
  <si>
    <t>Pepsideild</t>
  </si>
  <si>
    <t>Hafnarfjordur</t>
  </si>
  <si>
    <t>KA Akureyri</t>
  </si>
  <si>
    <t>England</t>
  </si>
  <si>
    <t>Championship</t>
  </si>
  <si>
    <t>Millwall</t>
  </si>
  <si>
    <t>Huddersfield</t>
  </si>
  <si>
    <t>Leeds</t>
  </si>
  <si>
    <t>Charlton</t>
  </si>
  <si>
    <t>Allsvenskan</t>
  </si>
  <si>
    <t>Mjallby</t>
  </si>
  <si>
    <t>Elfsborg</t>
  </si>
  <si>
    <t>Malmo FF</t>
  </si>
  <si>
    <t>Hammarby</t>
  </si>
  <si>
    <t>Premier League</t>
  </si>
  <si>
    <t>Belarus</t>
  </si>
  <si>
    <t>Vysshaya Liga</t>
  </si>
  <si>
    <t>Isloch Minsk</t>
  </si>
  <si>
    <t>Brest</t>
  </si>
  <si>
    <t>Denmark</t>
  </si>
  <si>
    <t>1st Division</t>
  </si>
  <si>
    <t>Hvidovre</t>
  </si>
  <si>
    <t>Roskilde</t>
  </si>
  <si>
    <t>Jonkopings</t>
  </si>
  <si>
    <t>Turkey</t>
  </si>
  <si>
    <t>Super Lig</t>
  </si>
  <si>
    <t>Denizlispor</t>
  </si>
  <si>
    <t>Ankaragucu</t>
  </si>
  <si>
    <t>Crystal Palace</t>
  </si>
  <si>
    <t>Tottenham</t>
  </si>
  <si>
    <t>2-0</t>
  </si>
  <si>
    <t>4-1</t>
  </si>
  <si>
    <t>4-0</t>
  </si>
  <si>
    <t>0-4</t>
  </si>
  <si>
    <t>0-5</t>
  </si>
  <si>
    <t>3-2</t>
  </si>
  <si>
    <t>2-2</t>
  </si>
  <si>
    <t>Italy</t>
  </si>
  <si>
    <t>Serie A</t>
  </si>
  <si>
    <t>Genoa</t>
  </si>
  <si>
    <t>Inter</t>
  </si>
  <si>
    <t>Yokohama</t>
  </si>
  <si>
    <t>Urawa</t>
  </si>
  <si>
    <t>Obos-ligaen</t>
  </si>
  <si>
    <t>K. Oslo</t>
  </si>
  <si>
    <t>Sogndal</t>
  </si>
  <si>
    <t>Grorud</t>
  </si>
  <si>
    <t>Jerv</t>
  </si>
  <si>
    <t>Inkasso-deildin</t>
  </si>
  <si>
    <t>Afturelding</t>
  </si>
  <si>
    <t>Leiknir</t>
  </si>
  <si>
    <t>Ham-Kam</t>
  </si>
  <si>
    <t>Ranheim</t>
  </si>
  <si>
    <t>0-1</t>
  </si>
  <si>
    <t>0-3</t>
  </si>
  <si>
    <t>Qualifiers</t>
  </si>
  <si>
    <t>Total</t>
  </si>
  <si>
    <t>Winning Trade if &gt;=1 Goal Second Half</t>
  </si>
  <si>
    <t>Win</t>
  </si>
  <si>
    <t>Loss</t>
  </si>
  <si>
    <t>Outcome</t>
  </si>
  <si>
    <t>Result</t>
  </si>
  <si>
    <t>0-2</t>
  </si>
  <si>
    <t>GAIS</t>
  </si>
  <si>
    <t>Ljungskile</t>
  </si>
  <si>
    <t>Sundsvall</t>
  </si>
  <si>
    <t>3-4</t>
  </si>
  <si>
    <t>Grand Total</t>
  </si>
  <si>
    <t>Count of 2nd Half Goals</t>
  </si>
  <si>
    <t>Column Labels</t>
  </si>
  <si>
    <t>Half Time Score</t>
  </si>
  <si>
    <t>No of Second Half Goals &amp; How Often They Occurred</t>
  </si>
  <si>
    <t>Mjondalen</t>
  </si>
  <si>
    <t>Strommen</t>
  </si>
  <si>
    <t>Sandnes</t>
  </si>
  <si>
    <t>Serie B</t>
  </si>
  <si>
    <t>Salernitana</t>
  </si>
  <si>
    <t>Spezia</t>
  </si>
  <si>
    <t>Cosenza</t>
  </si>
  <si>
    <t>Juve Stabia</t>
  </si>
  <si>
    <t>South Korea</t>
  </si>
  <si>
    <t>K League 2</t>
  </si>
  <si>
    <t>Ansan Police</t>
  </si>
  <si>
    <t>Daejeon</t>
  </si>
  <si>
    <t>Finland</t>
  </si>
  <si>
    <t>Veikkausliiga</t>
  </si>
  <si>
    <t>Ilves</t>
  </si>
  <si>
    <t>HIFK</t>
  </si>
  <si>
    <t>HT Odds</t>
  </si>
  <si>
    <t>55 Mins</t>
  </si>
  <si>
    <t>65 Mins</t>
  </si>
  <si>
    <t>75 Mins</t>
  </si>
  <si>
    <t>2-1</t>
  </si>
  <si>
    <t>Kongsvinger</t>
  </si>
  <si>
    <t>Goteborg</t>
  </si>
  <si>
    <t>Bologna</t>
  </si>
  <si>
    <t>Torino</t>
  </si>
  <si>
    <t>HT Odds O1.5</t>
  </si>
  <si>
    <t>O2.5 Goals Market</t>
  </si>
  <si>
    <t>Equaliser 66 Mins</t>
  </si>
  <si>
    <t>2nd Goal 53 Mins</t>
  </si>
  <si>
    <t>Red Card Home Team 33 Mins - classed as loss, goal game too late would already have taken the loss</t>
  </si>
  <si>
    <t>3-3</t>
  </si>
  <si>
    <t>No Games</t>
  </si>
  <si>
    <t>%</t>
  </si>
  <si>
    <t>China</t>
  </si>
  <si>
    <t>Henan Jianye</t>
  </si>
  <si>
    <t>Guangzhou R&amp;F</t>
  </si>
  <si>
    <t>SJK</t>
  </si>
  <si>
    <t>KuPS</t>
  </si>
  <si>
    <t>Romania</t>
  </si>
  <si>
    <t>Liga 1</t>
  </si>
  <si>
    <t>AFC Hermannstadt</t>
  </si>
  <si>
    <t>Poli Iasi</t>
  </si>
  <si>
    <t>Shakhtyor Soligorsk</t>
  </si>
  <si>
    <t>Kobe</t>
  </si>
  <si>
    <t>2nd Goal 58 Mins</t>
  </si>
  <si>
    <t>Stromsgodset</t>
  </si>
  <si>
    <t>Sandefjord</t>
  </si>
  <si>
    <t>Serbia</t>
  </si>
  <si>
    <t>Super Liga</t>
  </si>
  <si>
    <t>Napredak</t>
  </si>
  <si>
    <t>Radnik</t>
  </si>
  <si>
    <t>Mexico</t>
  </si>
  <si>
    <t>Liga Mx</t>
  </si>
  <si>
    <t>U.N.A.M.- Pumas</t>
  </si>
  <si>
    <t>Juarez</t>
  </si>
  <si>
    <t>Rosenborg</t>
  </si>
  <si>
    <t>Raufoss</t>
  </si>
  <si>
    <t>Sirius</t>
  </si>
  <si>
    <t>Varbergs</t>
  </si>
  <si>
    <t>Molde</t>
  </si>
  <si>
    <t>Brann</t>
  </si>
  <si>
    <t>2nd Goal 59 Mins</t>
  </si>
  <si>
    <t>2nd Goal 73 Mins</t>
  </si>
  <si>
    <t>Shanghai SIPG</t>
  </si>
  <si>
    <t>Wuhan Zall</t>
  </si>
  <si>
    <t>Beijing Guoan</t>
  </si>
  <si>
    <t>Hebei</t>
  </si>
  <si>
    <t>2nd goal 54 mins</t>
  </si>
  <si>
    <t>2nd goal 55 mins</t>
  </si>
  <si>
    <t>Scotland</t>
  </si>
  <si>
    <t>Premiership</t>
  </si>
  <si>
    <t>Rangers</t>
  </si>
  <si>
    <t>St Johnstone</t>
  </si>
  <si>
    <t>Club America</t>
  </si>
  <si>
    <t>Santos Laguna</t>
  </si>
  <si>
    <t>Oygarden</t>
  </si>
  <si>
    <t>Vestri</t>
  </si>
  <si>
    <t>FK Indjija</t>
  </si>
  <si>
    <t>2nd goal before 55 mins</t>
  </si>
  <si>
    <t>Aalesund</t>
  </si>
  <si>
    <t>6-1</t>
  </si>
  <si>
    <t>Losing Trade as no goal by 75/80 Mins</t>
  </si>
  <si>
    <t>Queretaro</t>
  </si>
  <si>
    <t>Lillestrom</t>
  </si>
  <si>
    <t>Haka</t>
  </si>
  <si>
    <t>HJK</t>
  </si>
  <si>
    <t>Sapporo</t>
  </si>
  <si>
    <t>Oita</t>
  </si>
  <si>
    <t>Thor Akureyri</t>
  </si>
  <si>
    <t>Leiknir F.</t>
  </si>
  <si>
    <t>Throttur</t>
  </si>
  <si>
    <t>Grindavik</t>
  </si>
  <si>
    <t>5-1</t>
  </si>
  <si>
    <t>Comments</t>
  </si>
  <si>
    <t>1st Goal</t>
  </si>
  <si>
    <t>2nd Goal</t>
  </si>
  <si>
    <t>3rd Goal</t>
  </si>
  <si>
    <t>4th Goal</t>
  </si>
  <si>
    <t>5th Goal</t>
  </si>
  <si>
    <t>6th Goal</t>
  </si>
  <si>
    <t>7th Goal</t>
  </si>
  <si>
    <t>8th Goal</t>
  </si>
  <si>
    <t>FGH</t>
  </si>
  <si>
    <t>Time 1st Goal</t>
  </si>
  <si>
    <t>Goal Times</t>
  </si>
  <si>
    <t>FHG Win</t>
  </si>
  <si>
    <t>After 15 Mins</t>
  </si>
  <si>
    <t>Odds Unknown - 6 month review at work - Goals Too Late for trade to be winner</t>
  </si>
  <si>
    <t>Strike Rate</t>
  </si>
  <si>
    <t>Goal Too Early</t>
  </si>
  <si>
    <t>FHG Analysis</t>
  </si>
  <si>
    <t>Total No. Games</t>
  </si>
  <si>
    <t>Non Qualifiers</t>
  </si>
  <si>
    <t>1st Goal Before 15 Mins</t>
  </si>
  <si>
    <t>Winning Trades</t>
  </si>
  <si>
    <t>Losing Trades</t>
  </si>
  <si>
    <t>Volume</t>
  </si>
  <si>
    <t>No FHG</t>
  </si>
  <si>
    <t>FHG Profitibility?</t>
  </si>
  <si>
    <t>Assumptions</t>
  </si>
  <si>
    <t>Set and Forget Strategy</t>
  </si>
  <si>
    <t xml:space="preserve">Odds Placed At </t>
  </si>
  <si>
    <t>Stake Used</t>
  </si>
  <si>
    <t>Commission</t>
  </si>
  <si>
    <t>Gross Return</t>
  </si>
  <si>
    <t>Net Returns</t>
  </si>
  <si>
    <t>Losing Trade Losses</t>
  </si>
  <si>
    <t>Profit/ (Loss)</t>
  </si>
  <si>
    <t>Analysis of O2.5 Filter</t>
  </si>
  <si>
    <t>SHG's Filter Testing Results Analysis to Date</t>
  </si>
  <si>
    <t>Average Time of 1st Goal</t>
  </si>
  <si>
    <t>Minutes</t>
  </si>
  <si>
    <t>Financial impact Potential FHG Set &amp; Forget Strategy Row 32 Onwards</t>
  </si>
  <si>
    <t>Less Stake</t>
  </si>
  <si>
    <t>Shanghai Shenhua</t>
  </si>
  <si>
    <t>USA</t>
  </si>
  <si>
    <t>Mls</t>
  </si>
  <si>
    <t>Cincinnati</t>
  </si>
  <si>
    <t>DC United</t>
  </si>
  <si>
    <t>Kilmarnock</t>
  </si>
  <si>
    <t>Belgium</t>
  </si>
  <si>
    <t>Jupiler League</t>
  </si>
  <si>
    <t>Waregem</t>
  </si>
  <si>
    <t>Waasland-Beveren</t>
  </si>
  <si>
    <t>Javor</t>
  </si>
  <si>
    <t>Atlas</t>
  </si>
  <si>
    <t>Odds @ Start</t>
  </si>
  <si>
    <t>Odds @ 15 Mins</t>
  </si>
  <si>
    <t>Odds @ 20 Mins</t>
  </si>
  <si>
    <t>FHG Odds</t>
  </si>
  <si>
    <t>Odds @ 10 Mins</t>
  </si>
  <si>
    <t>Losing Trade as 2nd Goal too late</t>
  </si>
  <si>
    <t>1-4</t>
  </si>
  <si>
    <t>1-3</t>
  </si>
  <si>
    <t>2-4</t>
  </si>
  <si>
    <t>Shimizu</t>
  </si>
  <si>
    <t>Russia</t>
  </si>
  <si>
    <t>Ural</t>
  </si>
  <si>
    <t>Krasnodar</t>
  </si>
  <si>
    <t>Red card 55 mins</t>
  </si>
  <si>
    <t>2nd goal early2nd half</t>
  </si>
  <si>
    <t>25/07/20D20  19:00:00</t>
  </si>
  <si>
    <t>15 Mins</t>
  </si>
  <si>
    <t>20 Mins</t>
  </si>
  <si>
    <t>1st Goal Before 15 Mins/20 Mins</t>
  </si>
  <si>
    <t>Goal Too Early 15</t>
  </si>
  <si>
    <t>Goal Too Early20</t>
  </si>
  <si>
    <t>FHG Win 20</t>
  </si>
  <si>
    <t>FHG Win 15</t>
  </si>
  <si>
    <t>Haugesund</t>
  </si>
  <si>
    <t>Valerenga</t>
  </si>
  <si>
    <t>Ansan Greeners</t>
  </si>
  <si>
    <t>Seoul E.</t>
  </si>
  <si>
    <t>Tromso</t>
  </si>
  <si>
    <t>Ull/Kisa</t>
  </si>
  <si>
    <t>Mariehamn</t>
  </si>
  <si>
    <t>Kalmar</t>
  </si>
  <si>
    <t>Criteria4Val</t>
  </si>
  <si>
    <t>Criteria4Diff</t>
  </si>
  <si>
    <t>Criteria4Rat</t>
  </si>
  <si>
    <t>65 Min odds taken at 69 suspended most 2nd half</t>
  </si>
  <si>
    <t>Stjordals Blink</t>
  </si>
  <si>
    <t>FC Tokyo</t>
  </si>
  <si>
    <t>TPS</t>
  </si>
  <si>
    <t>Average of Odds Tracked</t>
  </si>
  <si>
    <t>Shenzhen</t>
  </si>
  <si>
    <t>C-Osaka</t>
  </si>
  <si>
    <t>Ireland</t>
  </si>
  <si>
    <t>Premier Division</t>
  </si>
  <si>
    <t>Jiangsu Suning</t>
  </si>
  <si>
    <t>Orebro</t>
  </si>
  <si>
    <t>Real Salt Lake</t>
  </si>
  <si>
    <t>Los Angeles Galaxy</t>
  </si>
  <si>
    <t>Chile</t>
  </si>
  <si>
    <t>Primera Division</t>
  </si>
  <si>
    <t>U. De Concepcion</t>
  </si>
  <si>
    <t>O'Higgins</t>
  </si>
  <si>
    <t>Necaxa</t>
  </si>
  <si>
    <t>Peru</t>
  </si>
  <si>
    <t>FBC Melgar</t>
  </si>
  <si>
    <t>Alianza Huanuco</t>
  </si>
  <si>
    <t>Rovaniemi</t>
  </si>
  <si>
    <t>Palestino</t>
  </si>
  <si>
    <t>Antofagasta</t>
  </si>
  <si>
    <t>Cobresal</t>
  </si>
  <si>
    <t>Derry City</t>
  </si>
  <si>
    <t>Waterford</t>
  </si>
  <si>
    <t>Estonia</t>
  </si>
  <si>
    <t>Meistriliiga</t>
  </si>
  <si>
    <t>Flora</t>
  </si>
  <si>
    <t>Tulevik</t>
  </si>
  <si>
    <t>SHG's</t>
  </si>
  <si>
    <t>Instances</t>
  </si>
  <si>
    <t>S/r</t>
  </si>
  <si>
    <t>HT</t>
  </si>
  <si>
    <t>Brazil</t>
  </si>
  <si>
    <t>Goias</t>
  </si>
  <si>
    <t>Fluminense</t>
  </si>
  <si>
    <t>U. Catolica</t>
  </si>
  <si>
    <t>Jeju Utd</t>
  </si>
  <si>
    <t>AD Cantolao</t>
  </si>
  <si>
    <t>Alianza Lima</t>
  </si>
  <si>
    <t>Sagan Tosu</t>
  </si>
  <si>
    <t>Bahia</t>
  </si>
  <si>
    <t>Colombia</t>
  </si>
  <si>
    <t>Primera A</t>
  </si>
  <si>
    <t>Ind. Medellin</t>
  </si>
  <si>
    <t>Jaguares de Cordoba</t>
  </si>
  <si>
    <t>Club Tijuana</t>
  </si>
  <si>
    <t>Falkenbergs</t>
  </si>
  <si>
    <t>Atletico-MG</t>
  </si>
  <si>
    <t>Anyang</t>
  </si>
  <si>
    <t>Energetik-BGU</t>
  </si>
  <si>
    <t>FK Rostov</t>
  </si>
  <si>
    <t>FK Chimki Moskovska oblast</t>
  </si>
  <si>
    <t>Kristiansund</t>
  </si>
  <si>
    <t>FC Minsk</t>
  </si>
  <si>
    <t>Metalac</t>
  </si>
  <si>
    <t>Akhmat Grozny</t>
  </si>
  <si>
    <t>Slovakia</t>
  </si>
  <si>
    <t>Fortuna Liga</t>
  </si>
  <si>
    <t>Trnava</t>
  </si>
  <si>
    <t>Michalovce</t>
  </si>
  <si>
    <t>Partizan</t>
  </si>
  <si>
    <t>Sabac</t>
  </si>
  <si>
    <t>League One</t>
  </si>
  <si>
    <t>Fleetwood Town</t>
  </si>
  <si>
    <t>Oxford Utd</t>
  </si>
  <si>
    <t>Norrby</t>
  </si>
  <si>
    <t>Paraguay</t>
  </si>
  <si>
    <t>Sol de America</t>
  </si>
  <si>
    <t>Guairena FC</t>
  </si>
  <si>
    <t>Lose</t>
  </si>
  <si>
    <t>S/R</t>
  </si>
  <si>
    <t>Varazdin</t>
  </si>
  <si>
    <t>Sibenik</t>
  </si>
  <si>
    <t>Birmingham</t>
  </si>
  <si>
    <t>Bournemouth</t>
  </si>
  <si>
    <t>Cukaricki</t>
  </si>
  <si>
    <t>FK Vozdovac</t>
  </si>
  <si>
    <t>Rubin Kazan</t>
  </si>
  <si>
    <t>River Plate</t>
  </si>
  <si>
    <t>Fortaleza</t>
  </si>
  <si>
    <t>Olimpia Asuncion</t>
  </si>
  <si>
    <t>12 de Octubre</t>
  </si>
  <si>
    <t>Netherlands</t>
  </si>
  <si>
    <t>Eerste Divisie</t>
  </si>
  <si>
    <t>Oss</t>
  </si>
  <si>
    <t>Eindhoven FC</t>
  </si>
  <si>
    <t>U. de Deportes</t>
  </si>
  <si>
    <t>U. San Martin</t>
  </si>
  <si>
    <t>G.A. Eagles</t>
  </si>
  <si>
    <t>Den Bosch</t>
  </si>
  <si>
    <t>Spain</t>
  </si>
  <si>
    <t>Laliga2</t>
  </si>
  <si>
    <t>UD Logrones</t>
  </si>
  <si>
    <t>Sabadell</t>
  </si>
  <si>
    <t>Chrobry Glogow</t>
  </si>
  <si>
    <t>Odra Opole</t>
  </si>
  <si>
    <t>Sporting Cristal</t>
  </si>
  <si>
    <t>Plymouth</t>
  </si>
  <si>
    <t>Milton Keynes Dons</t>
  </si>
  <si>
    <t>Hull City</t>
  </si>
  <si>
    <t>R. Oviedo</t>
  </si>
  <si>
    <t>Fuenlabrada</t>
  </si>
  <si>
    <t>FH Goal Times</t>
  </si>
  <si>
    <t>SH Goal Times</t>
  </si>
  <si>
    <t xml:space="preserve"> </t>
  </si>
  <si>
    <t>Slovenia</t>
  </si>
  <si>
    <t>Prva Liga</t>
  </si>
  <si>
    <t>Bravo</t>
  </si>
  <si>
    <t>Maribor</t>
  </si>
  <si>
    <t>Greece</t>
  </si>
  <si>
    <t>Lamia</t>
  </si>
  <si>
    <t>Asteras Tripolis</t>
  </si>
  <si>
    <t>Accrington</t>
  </si>
  <si>
    <t>Lincoln City</t>
  </si>
  <si>
    <t>League Two</t>
  </si>
  <si>
    <t>Scunthorpe</t>
  </si>
  <si>
    <t>Morecambe</t>
  </si>
  <si>
    <t>Hungary</t>
  </si>
  <si>
    <t>Otp Bank Liga</t>
  </si>
  <si>
    <t>Honved</t>
  </si>
  <si>
    <t>Ferencvaros</t>
  </si>
  <si>
    <t>Laliga</t>
  </si>
  <si>
    <t>Cadiz CF</t>
  </si>
  <si>
    <t>Real Sociedad</t>
  </si>
  <si>
    <t>Ceara</t>
  </si>
  <si>
    <t>Volos NFC</t>
  </si>
  <si>
    <t>OFI Crete</t>
  </si>
  <si>
    <t>Jagiellonia</t>
  </si>
  <si>
    <t>Plock</t>
  </si>
  <si>
    <t>HT Score Home</t>
  </si>
  <si>
    <t>HT Score Away</t>
  </si>
  <si>
    <t>Ft Score Home</t>
  </si>
  <si>
    <t>FT Score Away</t>
  </si>
  <si>
    <t>BTTS</t>
  </si>
  <si>
    <t>YES</t>
  </si>
  <si>
    <t>NO</t>
  </si>
  <si>
    <t>Profitibility</t>
  </si>
  <si>
    <t>Net Comm</t>
  </si>
  <si>
    <t>Time 1st SHG</t>
  </si>
  <si>
    <t>Time 2nd SHG</t>
  </si>
  <si>
    <t>Overs After 60 Mins</t>
  </si>
  <si>
    <t>Freebet</t>
  </si>
  <si>
    <t>Scratch</t>
  </si>
  <si>
    <t>Win 1st Goal &gt;65</t>
  </si>
  <si>
    <t>Assuming Min Odds 2.02</t>
  </si>
  <si>
    <t>No Trade</t>
  </si>
  <si>
    <t>Next Overs @60 Mins</t>
  </si>
  <si>
    <t>Backing Next Goal Plus One @ HT (0-0 - Back O1.5 Goals)</t>
  </si>
  <si>
    <t>Carlos Stein</t>
  </si>
  <si>
    <t>Freebet Adj</t>
  </si>
  <si>
    <t>Assuming Odds 1.53 @ 60 Mins &amp; £10 Stake</t>
  </si>
  <si>
    <t>Based on Average Odds Tracked - 2.51 &amp; £10 Stake</t>
  </si>
  <si>
    <t>Freebet but no further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</si>
</sst>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\(#,##0\)"/>
    <numFmt numFmtId="165" formatCode="0.0%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57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18" fillId="0" borderId="0" xfId="0" applyFont="1"/>
    <xf numFmtId="9" fontId="0" fillId="0" borderId="15" xfId="42" applyFont="1" applyBorder="1"/>
    <xf numFmtId="0" fontId="0" fillId="0" borderId="16" xfId="0" applyBorder="1"/>
    <xf numFmtId="0" fontId="0" fillId="0" borderId="18" xfId="0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9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33" borderId="14" xfId="0" applyNumberFormat="1" applyFill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8" fillId="33" borderId="15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0" xfId="0" pivotButton="1" applyBorder="1"/>
    <xf numFmtId="0" fontId="0" fillId="0" borderId="20" xfId="0" pivotButton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33" borderId="25" xfId="0" applyFill="1" applyBorder="1" applyAlignment="1">
      <alignment horizontal="left"/>
    </xf>
    <xf numFmtId="0" fontId="0" fillId="33" borderId="13" xfId="0" applyNumberFormat="1" applyFill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9" fontId="0" fillId="0" borderId="0" xfId="42" applyFont="1" applyAlignment="1">
      <alignment horizontal="center"/>
    </xf>
    <xf numFmtId="0" fontId="18" fillId="0" borderId="0" xfId="0" applyFont="1" applyAlignment="1">
      <alignment horizontal="center"/>
    </xf>
    <xf numFmtId="9" fontId="18" fillId="0" borderId="0" xfId="42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22" fontId="0" fillId="0" borderId="14" xfId="0" applyNumberFormat="1" applyBorder="1"/>
    <xf numFmtId="16" fontId="0" fillId="0" borderId="14" xfId="0" quotePrefix="1" applyNumberFormat="1" applyBorder="1"/>
    <xf numFmtId="0" fontId="0" fillId="0" borderId="14" xfId="0" quotePrefix="1" applyBorder="1"/>
    <xf numFmtId="16" fontId="0" fillId="0" borderId="14" xfId="0" applyNumberFormat="1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left" vertical="top"/>
    </xf>
    <xf numFmtId="9" fontId="0" fillId="0" borderId="0" xfId="0" applyNumberFormat="1" applyAlignment="1">
      <alignment horizontal="center"/>
    </xf>
    <xf numFmtId="43" fontId="0" fillId="0" borderId="0" xfId="43" applyFont="1" applyAlignment="1">
      <alignment horizontal="center"/>
    </xf>
    <xf numFmtId="43" fontId="0" fillId="0" borderId="30" xfId="0" applyNumberFormat="1" applyBorder="1" applyAlignment="1">
      <alignment horizontal="center"/>
    </xf>
    <xf numFmtId="43" fontId="18" fillId="0" borderId="0" xfId="0" applyNumberFormat="1" applyFont="1" applyAlignment="1">
      <alignment horizontal="center"/>
    </xf>
    <xf numFmtId="0" fontId="19" fillId="0" borderId="0" xfId="0" applyFont="1"/>
    <xf numFmtId="43" fontId="18" fillId="0" borderId="0" xfId="43" applyFont="1" applyAlignment="1">
      <alignment horizontal="center"/>
    </xf>
    <xf numFmtId="0" fontId="18" fillId="34" borderId="0" xfId="0" applyFont="1" applyFill="1"/>
    <xf numFmtId="43" fontId="0" fillId="0" borderId="30" xfId="43" applyFont="1" applyBorder="1" applyAlignment="1">
      <alignment horizontal="center"/>
    </xf>
    <xf numFmtId="22" fontId="0" fillId="0" borderId="0" xfId="0" applyNumberFormat="1"/>
    <xf numFmtId="0" fontId="18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3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64" fontId="18" fillId="34" borderId="0" xfId="43" applyNumberFormat="1" applyFont="1" applyFill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43" fontId="0" fillId="0" borderId="31" xfId="0" applyNumberFormat="1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19" fillId="0" borderId="0" xfId="42" applyNumberFormat="1" applyFont="1" applyBorder="1" applyAlignment="1">
      <alignment horizontal="center"/>
    </xf>
    <xf numFmtId="9" fontId="0" fillId="0" borderId="0" xfId="42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16" fontId="0" fillId="0" borderId="0" xfId="0" quotePrefix="1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quotePrefix="1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18" fillId="34" borderId="11" xfId="0" applyNumberFormat="1" applyFont="1" applyFill="1" applyBorder="1" applyAlignment="1">
      <alignment horizontal="center" wrapText="1"/>
    </xf>
    <xf numFmtId="0" fontId="0" fillId="0" borderId="14" xfId="0" quotePrefix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8" fillId="0" borderId="0" xfId="0" applyFont="1" applyAlignment="1">
      <alignment horizontal="left"/>
    </xf>
    <xf numFmtId="9" fontId="0" fillId="0" borderId="14" xfId="42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9" fontId="18" fillId="0" borderId="14" xfId="42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8" fillId="0" borderId="19" xfId="0" applyFont="1" applyBorder="1"/>
    <xf numFmtId="43" fontId="0" fillId="0" borderId="0" xfId="43" applyFont="1"/>
    <xf numFmtId="1" fontId="18" fillId="0" borderId="0" xfId="0" applyNumberFormat="1" applyFont="1" applyAlignment="1">
      <alignment horizontal="center"/>
    </xf>
    <xf numFmtId="9" fontId="0" fillId="0" borderId="15" xfId="42" applyFont="1" applyBorder="1" applyAlignment="1">
      <alignment horizontal="center"/>
    </xf>
    <xf numFmtId="0" fontId="0" fillId="0" borderId="16" xfId="0" applyBorder="1" applyAlignment="1">
      <alignment horizontal="center"/>
    </xf>
    <xf numFmtId="43" fontId="18" fillId="0" borderId="15" xfId="43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73">
    <dxf>
      <fill>
        <patternFill>
          <bgColor rgb="FFFF0000"/>
        </patternFill>
      </fill>
    </dxf>
    <dxf>
      <fill>
        <patternFill>
          <bgColor rgb="FF33CD33"/>
        </patternFill>
      </fill>
    </dxf>
    <dxf>
      <fill>
        <patternFill>
          <bgColor rgb="FFFF9900"/>
        </patternFill>
      </fill>
    </dxf>
    <dxf>
      <fill>
        <patternFill>
          <bgColor rgb="FF33CD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D33"/>
        </patternFill>
      </fill>
    </dxf>
    <dxf>
      <fill>
        <patternFill>
          <bgColor rgb="FFFF9900"/>
        </patternFill>
      </fill>
    </dxf>
    <dxf>
      <fill>
        <patternFill>
          <bgColor rgb="FF33CD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D33"/>
        </patternFill>
      </fill>
    </dxf>
    <dxf>
      <fill>
        <patternFill>
          <bgColor rgb="FFFF9900"/>
        </patternFill>
      </fill>
    </dxf>
    <dxf>
      <fill>
        <patternFill>
          <bgColor rgb="FF33CD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CD33"/>
        </patternFill>
      </fill>
    </dxf>
    <dxf>
      <fill>
        <patternFill>
          <bgColor rgb="FFFF9900"/>
        </patternFill>
      </fill>
    </dxf>
    <dxf>
      <fill>
        <patternFill>
          <bgColor rgb="FF33CD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33CD33"/>
        </patternFill>
      </fill>
    </dxf>
    <dxf>
      <fill>
        <patternFill patternType="none">
          <bgColor auto="1"/>
        </patternFill>
      </fill>
    </dxf>
    <dxf>
      <fill>
        <patternFill>
          <bgColor rgb="FF33CD33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D33"/>
        </patternFill>
      </fill>
    </dxf>
    <dxf>
      <fill>
        <patternFill>
          <bgColor rgb="FFFF99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family val="1"/>
      </font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  <family val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33CD33"/>
      <color rgb="FF00CC00"/>
      <color rgb="FFFF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22150</xdr:colOff>
      <xdr:row>7</xdr:row>
      <xdr:rowOff>60779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0F43C7-5733-43DB-9901-16A4AC7B0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76190" cy="14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664091</xdr:colOff>
      <xdr:row>10</xdr:row>
      <xdr:rowOff>28324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0166F9-2A0C-4B96-B43B-4D809737C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28571" cy="20095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 Osborne" id="{C39EE48A-27AD-43B4-9637-DB3552F5E08C}" userId="29e842afc51bb375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066.360218287038" createdVersion="6" refreshedVersion="6" minRefreshableVersion="3" recordCount="75" xr:uid="{7AC383AB-6494-4F3B-8748-31F928AF154E}">
  <cacheSource type="worksheet">
    <worksheetSource ref="A15:W90" sheet="Data"/>
  </cacheSource>
  <cacheFields count="23">
    <cacheField name="Filter Name" numFmtId="0">
      <sharedItems/>
    </cacheField>
    <cacheField name="MatchID" numFmtId="0">
      <sharedItems containsSemiMixedTypes="0" containsString="0" containsNumber="1" containsInteger="1" minValue="510552" maxValue="515993"/>
    </cacheField>
    <cacheField name="BF Event ID" numFmtId="0">
      <sharedItems containsSemiMixedTypes="0" containsString="0" containsNumber="1" containsInteger="1" minValue="0" maxValue="29968045"/>
    </cacheField>
    <cacheField name="Country" numFmtId="0">
      <sharedItems/>
    </cacheField>
    <cacheField name="League" numFmtId="0">
      <sharedItems/>
    </cacheField>
    <cacheField name="Date" numFmtId="22">
      <sharedItems containsSemiMixedTypes="0" containsNonDate="0" containsDate="1" containsString="0" minDate="2020-07-19T13:30:00" maxDate="2020-08-22T23:00:00"/>
    </cacheField>
    <cacheField name="Home" numFmtId="0">
      <sharedItems/>
    </cacheField>
    <cacheField name="Away" numFmtId="0">
      <sharedItems/>
    </cacheField>
    <cacheField name="Home Selection ID" numFmtId="0">
      <sharedItems containsSemiMixedTypes="0" containsString="0" containsNumber="1" containsInteger="1" minValue="0" maxValue="23106571"/>
    </cacheField>
    <cacheField name="Away Selection ID" numFmtId="0">
      <sharedItems containsSemiMixedTypes="0" containsString="0" containsNumber="1" containsInteger="1" minValue="0" maxValue="27934139"/>
    </cacheField>
    <cacheField name="Criteria1Val" numFmtId="0">
      <sharedItems containsSemiMixedTypes="0" containsString="0" containsNumber="1" containsInteger="1" minValue="50" maxValue="100"/>
    </cacheField>
    <cacheField name="Criteria1Diff" numFmtId="0">
      <sharedItems containsSemiMixedTypes="0" containsString="0" containsNumber="1" containsInteger="1" minValue="0" maxValue="50"/>
    </cacheField>
    <cacheField name="Criteria1Rat" numFmtId="0">
      <sharedItems containsSemiMixedTypes="0" containsString="0" containsNumber="1" minValue="1" maxValue="2"/>
    </cacheField>
    <cacheField name="Criteria2Val" numFmtId="0">
      <sharedItems containsSemiMixedTypes="0" containsString="0" containsNumber="1" containsInteger="1" minValue="50" maxValue="100"/>
    </cacheField>
    <cacheField name="Criteria2Diff" numFmtId="0">
      <sharedItems containsSemiMixedTypes="0" containsString="0" containsNumber="1" containsInteger="1" minValue="0" maxValue="50"/>
    </cacheField>
    <cacheField name="Criteria2Rat" numFmtId="0">
      <sharedItems containsSemiMixedTypes="0" containsString="0" containsNumber="1" minValue="1" maxValue="2"/>
    </cacheField>
    <cacheField name="Criteria3Val" numFmtId="0">
      <sharedItems containsSemiMixedTypes="0" containsString="0" containsNumber="1" containsInteger="1" minValue="40" maxValue="100"/>
    </cacheField>
    <cacheField name="Criteria3Diff" numFmtId="0">
      <sharedItems containsSemiMixedTypes="0" containsString="0" containsNumber="1" containsInteger="1" minValue="0" maxValue="60"/>
    </cacheField>
    <cacheField name="Criteria3Rat" numFmtId="0">
      <sharedItems containsSemiMixedTypes="0" containsString="0" containsNumber="1" minValue="1" maxValue="2.5"/>
    </cacheField>
    <cacheField name="HT Score" numFmtId="0">
      <sharedItems count="12">
        <s v="3-1"/>
        <s v="1-0"/>
        <s v="1-1"/>
        <s v="0-0"/>
        <s v="1-2"/>
        <s v="2-0"/>
        <s v="0-4"/>
        <s v="0-1"/>
        <s v="0-2"/>
        <s v="2-1"/>
        <s v="3-0"/>
        <s v="1-3"/>
      </sharedItems>
    </cacheField>
    <cacheField name="Qualify ?" numFmtId="0">
      <sharedItems/>
    </cacheField>
    <cacheField name="Ft Score" numFmtId="0">
      <sharedItems count="24">
        <s v="3-2"/>
        <s v="3-0"/>
        <s v="2-2"/>
        <s v="1-2"/>
        <s v="2-0"/>
        <s v="2-3"/>
        <s v="5-3"/>
        <s v="1-0"/>
        <s v="0-0"/>
        <s v="4-1"/>
        <s v="4-0"/>
        <s v="0-5"/>
        <s v="0-3"/>
        <s v="0-1"/>
        <s v="0-2"/>
        <s v="1-1"/>
        <s v="3-4"/>
        <s v="3-3"/>
        <s v="3-1"/>
        <s v="2-1"/>
        <s v="5-1"/>
        <s v="6-1"/>
        <s v="1-4"/>
        <s v="2-4"/>
      </sharedItems>
    </cacheField>
    <cacheField name="2nd Half Goals" numFmtId="0">
      <sharedItems containsSemiMixedTypes="0" containsString="0" containsNumber="1" containsInteger="1" minValue="0" maxValue="5" count="6">
        <n v="1"/>
        <n v="2"/>
        <n v="5"/>
        <n v="0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159.361621990742" createdVersion="6" refreshedVersion="6" minRefreshableVersion="3" recordCount="146" xr:uid="{1F63BFE1-C3A2-4488-865D-74D453B96CA9}">
  <cacheSource type="worksheet">
    <worksheetSource ref="A9:AC155" sheet="Data 2508"/>
  </cacheSource>
  <cacheFields count="29">
    <cacheField name="Filter Name" numFmtId="0">
      <sharedItems containsBlank="1"/>
    </cacheField>
    <cacheField name="MatchID" numFmtId="0">
      <sharedItems containsSemiMixedTypes="0" containsString="0" containsNumber="1" containsInteger="1" minValue="510552" maxValue="543384"/>
    </cacheField>
    <cacheField name="BF Event ID" numFmtId="0">
      <sharedItems containsSemiMixedTypes="0" containsString="0" containsNumber="1" containsInteger="1" minValue="0" maxValue="30138390"/>
    </cacheField>
    <cacheField name="Country" numFmtId="0">
      <sharedItems/>
    </cacheField>
    <cacheField name="League" numFmtId="0">
      <sharedItems/>
    </cacheField>
    <cacheField name="Date" numFmtId="22">
      <sharedItems containsDate="1" containsMixedTypes="1" minDate="2020-07-19T13:30:00" maxDate="2020-11-23T19:30:00"/>
    </cacheField>
    <cacheField name="Home" numFmtId="0">
      <sharedItems/>
    </cacheField>
    <cacheField name="Away" numFmtId="0">
      <sharedItems/>
    </cacheField>
    <cacheField name="Home Selection ID" numFmtId="0">
      <sharedItems containsSemiMixedTypes="0" containsString="0" containsNumber="1" containsInteger="1" minValue="0" maxValue="27934139"/>
    </cacheField>
    <cacheField name="Away Selection ID" numFmtId="0">
      <sharedItems containsSemiMixedTypes="0" containsString="0" containsNumber="1" containsInteger="1" minValue="0" maxValue="27934139"/>
    </cacheField>
    <cacheField name="Criteria1Val" numFmtId="0">
      <sharedItems containsSemiMixedTypes="0" containsString="0" containsNumber="1" containsInteger="1" minValue="10" maxValue="100"/>
    </cacheField>
    <cacheField name="Criteria1Diff" numFmtId="0">
      <sharedItems containsSemiMixedTypes="0" containsString="0" containsNumber="1" containsInteger="1" minValue="0" maxValue="50"/>
    </cacheField>
    <cacheField name="Criteria1Rat" numFmtId="0">
      <sharedItems containsSemiMixedTypes="0" containsString="0" containsNumber="1" minValue="1" maxValue="2"/>
    </cacheField>
    <cacheField name="Criteria2Val" numFmtId="0">
      <sharedItems containsSemiMixedTypes="0" containsString="0" containsNumber="1" containsInteger="1" minValue="8" maxValue="100"/>
    </cacheField>
    <cacheField name="Criteria2Diff" numFmtId="0">
      <sharedItems containsSemiMixedTypes="0" containsString="0" containsNumber="1" containsInteger="1" minValue="0" maxValue="50"/>
    </cacheField>
    <cacheField name="Criteria2Rat" numFmtId="0">
      <sharedItems containsSemiMixedTypes="0" containsString="0" containsNumber="1" minValue="1" maxValue="2"/>
    </cacheField>
    <cacheField name="Criteria3Val" numFmtId="0">
      <sharedItems containsSemiMixedTypes="0" containsString="0" containsNumber="1" containsInteger="1" minValue="40" maxValue="100"/>
    </cacheField>
    <cacheField name="Criteria3Diff" numFmtId="0">
      <sharedItems containsSemiMixedTypes="0" containsString="0" containsNumber="1" containsInteger="1" minValue="0" maxValue="60"/>
    </cacheField>
    <cacheField name="Criteria3Rat" numFmtId="0">
      <sharedItems containsSemiMixedTypes="0" containsString="0" containsNumber="1" minValue="1" maxValue="2.5"/>
    </cacheField>
    <cacheField name="Criteria4Val" numFmtId="0">
      <sharedItems containsString="0" containsBlank="1" containsNumber="1" containsInteger="1" minValue="8" maxValue="100"/>
    </cacheField>
    <cacheField name="Criteria4Diff" numFmtId="0">
      <sharedItems containsString="0" containsBlank="1" containsNumber="1" containsInteger="1" minValue="0" maxValue="20"/>
    </cacheField>
    <cacheField name="Criteria4Rat" numFmtId="0">
      <sharedItems containsString="0" containsBlank="1" containsNumber="1" minValue="1" maxValue="2.5"/>
    </cacheField>
    <cacheField name="HT Score Home" numFmtId="1">
      <sharedItems containsSemiMixedTypes="0" containsString="0" containsNumber="1" containsInteger="1" minValue="0" maxValue="4"/>
    </cacheField>
    <cacheField name="HT Score Away" numFmtId="1">
      <sharedItems containsSemiMixedTypes="0" containsString="0" containsNumber="1" containsInteger="1" minValue="0" maxValue="4"/>
    </cacheField>
    <cacheField name="HT Score" numFmtId="1">
      <sharedItems count="15">
        <s v="3-1"/>
        <s v="1-0"/>
        <s v="1-1"/>
        <s v="0-0"/>
        <s v="1-2"/>
        <s v="2-0"/>
        <s v="0-4"/>
        <s v="0-1"/>
        <s v="0-2"/>
        <s v="2-1"/>
        <s v="4-1"/>
        <s v="0-3"/>
        <s v="3-0"/>
        <s v="0-1-1" u="1"/>
        <s v="0-0-0" u="1"/>
      </sharedItems>
    </cacheField>
    <cacheField name="Qualify ?" numFmtId="0">
      <sharedItems/>
    </cacheField>
    <cacheField name="Ft Score Home" numFmtId="0">
      <sharedItems containsSemiMixedTypes="0" containsString="0" containsNumber="1" containsInteger="1" minValue="0" maxValue="6"/>
    </cacheField>
    <cacheField name="FT Score Away" numFmtId="0">
      <sharedItems containsSemiMixedTypes="0" containsString="0" containsNumber="1" containsInteger="1" minValue="0" maxValue="5"/>
    </cacheField>
    <cacheField name="2nd Half Goals" numFmtId="0">
      <sharedItems containsSemiMixedTypes="0" containsString="0" containsNumber="1" containsInteger="1" minValue="0" maxValue="5" count="6">
        <n v="1"/>
        <n v="2"/>
        <n v="5"/>
        <n v="0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s v="2nd Half Over 1.5"/>
    <n v="510552"/>
    <n v="29898139"/>
    <s v="Sweden"/>
    <s v="Superettan"/>
    <d v="2020-07-19T13:30:00"/>
    <s v="Brage"/>
    <s v="Orgryte"/>
    <n v="502308"/>
    <n v="30686"/>
    <n v="50"/>
    <n v="0"/>
    <n v="1"/>
    <n v="66"/>
    <n v="16"/>
    <n v="1.32"/>
    <n v="40"/>
    <n v="0"/>
    <n v="1"/>
    <x v="0"/>
    <s v="NO"/>
    <x v="0"/>
    <x v="0"/>
  </r>
  <r>
    <s v="2nd Half Over 1.5"/>
    <n v="511791"/>
    <n v="29911946"/>
    <s v="Poland"/>
    <s v="Division 1"/>
    <d v="2020-07-19T14:10:00"/>
    <s v="Radomiak Radom"/>
    <s v="Legnica"/>
    <n v="1306561"/>
    <n v="4935893"/>
    <n v="70"/>
    <n v="20"/>
    <n v="1.4"/>
    <n v="60"/>
    <n v="10"/>
    <n v="1.2"/>
    <n v="55"/>
    <n v="15"/>
    <n v="1.38"/>
    <x v="1"/>
    <s v="YES"/>
    <x v="1"/>
    <x v="1"/>
  </r>
  <r>
    <s v="2nd Half Over 1.5"/>
    <n v="511627"/>
    <n v="29911886"/>
    <s v="Switzerland"/>
    <s v="Super League"/>
    <d v="2020-07-19T15:00:00"/>
    <s v="Servette Geneve FC"/>
    <s v="Basel"/>
    <n v="51405"/>
    <n v="2939090"/>
    <n v="50"/>
    <n v="0"/>
    <n v="1"/>
    <n v="50"/>
    <n v="0"/>
    <n v="1"/>
    <n v="55"/>
    <n v="15"/>
    <n v="1.38"/>
    <x v="2"/>
    <s v="NO"/>
    <x v="2"/>
    <x v="1"/>
  </r>
  <r>
    <s v="2nd Half Over 1.5"/>
    <n v="511737"/>
    <n v="29910933"/>
    <s v="Poland"/>
    <s v="Ekstraklasa"/>
    <d v="2020-07-19T16:30:00"/>
    <s v="Slask Wroclaw"/>
    <s v="Lechia Gdansk"/>
    <n v="3143307"/>
    <n v="3143305"/>
    <n v="50"/>
    <n v="0"/>
    <n v="1"/>
    <n v="60"/>
    <n v="10"/>
    <n v="1.2"/>
    <n v="65"/>
    <n v="25"/>
    <n v="1.63"/>
    <x v="2"/>
    <s v="NO"/>
    <x v="3"/>
    <x v="0"/>
  </r>
  <r>
    <s v="2nd Half Over 1.5"/>
    <n v="511690"/>
    <n v="29907585"/>
    <s v="Norway"/>
    <s v="Eliteserien"/>
    <d v="2020-07-19T17:00:00"/>
    <s v="Sarpsborg 08"/>
    <s v="Odd"/>
    <n v="778903"/>
    <n v="10833201"/>
    <n v="75"/>
    <n v="25"/>
    <n v="1.5"/>
    <n v="66"/>
    <n v="16"/>
    <n v="1.32"/>
    <n v="43"/>
    <n v="3"/>
    <n v="1.08"/>
    <x v="3"/>
    <s v="NO"/>
    <x v="4"/>
    <x v="1"/>
  </r>
  <r>
    <s v="2nd Half Over 1.5"/>
    <n v="510632"/>
    <n v="29900274"/>
    <s v="Croatia"/>
    <s v="1. Hnl"/>
    <d v="2020-07-19T20:05:00"/>
    <s v="Hajduk Split"/>
    <s v="Rijeka"/>
    <n v="46725"/>
    <n v="166890"/>
    <n v="50"/>
    <n v="0"/>
    <n v="1"/>
    <n v="50"/>
    <n v="0"/>
    <n v="1"/>
    <n v="55"/>
    <n v="15"/>
    <n v="1.38"/>
    <x v="4"/>
    <s v="NO"/>
    <x v="5"/>
    <x v="1"/>
  </r>
  <r>
    <s v="2nd Half Over 1.5"/>
    <n v="511816"/>
    <n v="29917741"/>
    <s v="Switzerland"/>
    <s v="Challenge League"/>
    <d v="2020-07-21T19:30:00"/>
    <s v="Grasshoppers"/>
    <s v="Schaffhausen"/>
    <n v="373489"/>
    <n v="328835"/>
    <n v="50"/>
    <n v="0"/>
    <n v="1"/>
    <n v="70"/>
    <n v="20"/>
    <n v="1.4"/>
    <n v="40"/>
    <n v="0"/>
    <n v="1"/>
    <x v="4"/>
    <s v="NO"/>
    <x v="6"/>
    <x v="2"/>
  </r>
  <r>
    <s v="2nd Half Over 1.5"/>
    <n v="511887"/>
    <n v="29915934"/>
    <s v="Japan"/>
    <s v="J1 League"/>
    <d v="2020-07-22T11:00:00"/>
    <s v="G-Osaka"/>
    <s v="Hiroshima"/>
    <n v="441083"/>
    <n v="744103"/>
    <n v="50"/>
    <n v="0"/>
    <n v="1"/>
    <n v="50"/>
    <n v="0"/>
    <n v="1"/>
    <n v="50"/>
    <n v="10"/>
    <n v="1.25"/>
    <x v="1"/>
    <s v="YES"/>
    <x v="7"/>
    <x v="3"/>
  </r>
  <r>
    <s v="2nd Half Over 1.5"/>
    <n v="511895"/>
    <n v="29916012"/>
    <s v="Japan"/>
    <s v="J1 League"/>
    <d v="2020-07-22T11:30:00"/>
    <s v="Vegalta Sendai"/>
    <s v="Kawasaki Frontale"/>
    <n v="442179"/>
    <n v="1080507"/>
    <n v="66"/>
    <n v="16"/>
    <n v="1.32"/>
    <n v="50"/>
    <n v="0"/>
    <n v="1"/>
    <n v="60"/>
    <n v="20"/>
    <n v="1.5"/>
    <x v="5"/>
    <s v="NO"/>
    <x v="5"/>
    <x v="4"/>
  </r>
  <r>
    <s v="2nd Half Over 1.5"/>
    <n v="511918"/>
    <n v="29919076"/>
    <s v="Iceland"/>
    <s v="Pepsideild"/>
    <d v="2020-07-22T19:00:00"/>
    <s v="Hafnarfjordur"/>
    <s v="KA Akureyri"/>
    <n v="166884"/>
    <n v="399804"/>
    <n v="50"/>
    <n v="0"/>
    <n v="1"/>
    <n v="50"/>
    <n v="0"/>
    <n v="1"/>
    <n v="100"/>
    <n v="60"/>
    <n v="2.5"/>
    <x v="3"/>
    <s v="NO"/>
    <x v="8"/>
    <x v="3"/>
  </r>
  <r>
    <s v="2nd Half Over 1.5"/>
    <n v="511938"/>
    <n v="29916275"/>
    <s v="England"/>
    <s v="Championship"/>
    <d v="2020-07-22T19:30:00"/>
    <s v="Millwall"/>
    <s v="Huddersfield"/>
    <n v="56036"/>
    <n v="78984"/>
    <n v="50"/>
    <n v="0"/>
    <n v="1"/>
    <n v="60"/>
    <n v="10"/>
    <n v="1.2"/>
    <n v="50"/>
    <n v="10"/>
    <n v="1.25"/>
    <x v="2"/>
    <s v="NO"/>
    <x v="9"/>
    <x v="4"/>
  </r>
  <r>
    <s v="2nd Half Over 1.5"/>
    <n v="512011"/>
    <n v="29916302"/>
    <s v="England"/>
    <s v="Championship"/>
    <d v="2020-07-22T19:30:00"/>
    <s v="Leeds"/>
    <s v="Charlton"/>
    <n v="48317"/>
    <n v="48349"/>
    <n v="50"/>
    <n v="0"/>
    <n v="1"/>
    <n v="50"/>
    <n v="0"/>
    <n v="1"/>
    <n v="45"/>
    <n v="5"/>
    <n v="1.1299999999999999"/>
    <x v="5"/>
    <s v="NO"/>
    <x v="10"/>
    <x v="1"/>
  </r>
  <r>
    <s v="2nd Half Over 1.5"/>
    <n v="512186"/>
    <n v="29913605"/>
    <s v="Sweden"/>
    <s v="Allsvenskan"/>
    <d v="2020-07-23T18:00:00"/>
    <s v="Mjallby"/>
    <s v="Elfsborg"/>
    <n v="60143"/>
    <n v="30684"/>
    <n v="100"/>
    <n v="50"/>
    <n v="2"/>
    <n v="60"/>
    <n v="10"/>
    <n v="1.2"/>
    <n v="50"/>
    <n v="10"/>
    <n v="1.25"/>
    <x v="6"/>
    <s v="NO"/>
    <x v="11"/>
    <x v="0"/>
  </r>
  <r>
    <s v="2nd Half Over 1.5"/>
    <n v="512185"/>
    <n v="29913598"/>
    <s v="Sweden"/>
    <s v="Allsvenskan"/>
    <d v="2020-07-23T18:00:00"/>
    <s v="Malmo FF"/>
    <s v="Hammarby"/>
    <n v="174383"/>
    <n v="30679"/>
    <n v="60"/>
    <n v="10"/>
    <n v="1.2"/>
    <n v="75"/>
    <n v="25"/>
    <n v="1.5"/>
    <n v="67"/>
    <n v="27"/>
    <n v="1.68"/>
    <x v="5"/>
    <s v="NO"/>
    <x v="1"/>
    <x v="0"/>
  </r>
  <r>
    <s v="2nd Half Over 1.5"/>
    <n v="512203"/>
    <n v="0"/>
    <s v="Belarus"/>
    <s v="Vysshaya Liga"/>
    <d v="2020-07-25T14:30:00"/>
    <s v="Isloch Minsk"/>
    <s v="Brest"/>
    <n v="0"/>
    <n v="0"/>
    <n v="55"/>
    <n v="5"/>
    <n v="1.1000000000000001"/>
    <n v="50"/>
    <n v="0"/>
    <n v="1"/>
    <n v="53"/>
    <n v="13"/>
    <n v="1.33"/>
    <x v="1"/>
    <s v="YES"/>
    <x v="4"/>
    <x v="0"/>
  </r>
  <r>
    <s v="2nd Half Over 1.5"/>
    <n v="512119"/>
    <n v="29918564"/>
    <s v="Denmark"/>
    <s v="1st Division"/>
    <d v="2020-07-25T15:00:00"/>
    <s v="Hvidovre"/>
    <s v="Roskilde"/>
    <n v="151007"/>
    <n v="518517"/>
    <n v="50"/>
    <n v="0"/>
    <n v="1"/>
    <n v="50"/>
    <n v="0"/>
    <n v="1"/>
    <n v="45"/>
    <n v="5"/>
    <n v="1.1299999999999999"/>
    <x v="3"/>
    <s v="NO"/>
    <x v="8"/>
    <x v="3"/>
  </r>
  <r>
    <s v="2nd Half Over 1.5"/>
    <n v="512108"/>
    <n v="29907597"/>
    <s v="Sweden"/>
    <s v="Superettan"/>
    <d v="2020-07-25T16:30:00"/>
    <s v="Jonkopings"/>
    <s v="Brage"/>
    <n v="503361"/>
    <n v="502308"/>
    <n v="67"/>
    <n v="17"/>
    <n v="1.34"/>
    <n v="50"/>
    <n v="0"/>
    <n v="1"/>
    <n v="43"/>
    <n v="3"/>
    <n v="1.08"/>
    <x v="1"/>
    <s v="YES"/>
    <x v="4"/>
    <x v="0"/>
  </r>
  <r>
    <s v="2nd Half Over 1.5"/>
    <n v="512456"/>
    <n v="29922556"/>
    <s v="Italy"/>
    <s v="Serie A"/>
    <d v="2020-07-25T18:30:00"/>
    <s v="Genoa"/>
    <s v="Inter"/>
    <n v="60310"/>
    <n v="63347"/>
    <n v="50"/>
    <n v="0"/>
    <n v="1"/>
    <n v="50"/>
    <n v="0"/>
    <n v="1"/>
    <n v="65"/>
    <n v="25"/>
    <n v="1.63"/>
    <x v="7"/>
    <s v="YES"/>
    <x v="12"/>
    <x v="1"/>
  </r>
  <r>
    <s v="2nd Half Over 1.5"/>
    <n v="512354"/>
    <n v="29919264"/>
    <s v="Turkey"/>
    <s v="Super Lig"/>
    <d v="2020-07-25T19:00:00"/>
    <s v="Denizlispor"/>
    <s v="Ankaragucu"/>
    <n v="113123"/>
    <n v="113184"/>
    <n v="50"/>
    <n v="0"/>
    <n v="1"/>
    <n v="50"/>
    <n v="0"/>
    <n v="1"/>
    <n v="40"/>
    <n v="0"/>
    <n v="1"/>
    <x v="3"/>
    <s v="NO"/>
    <x v="13"/>
    <x v="0"/>
  </r>
  <r>
    <s v="2nd Half Over 1.5"/>
    <n v="512385"/>
    <n v="29919268"/>
    <s v="Japan"/>
    <s v="J1 League"/>
    <d v="2020-07-26T10:00:00"/>
    <s v="Yokohama"/>
    <s v="Urawa"/>
    <n v="2319612"/>
    <n v="441088"/>
    <n v="66"/>
    <n v="16"/>
    <n v="1.32"/>
    <n v="66"/>
    <n v="16"/>
    <n v="1.32"/>
    <n v="50"/>
    <n v="10"/>
    <n v="1.25"/>
    <x v="3"/>
    <s v="NO"/>
    <x v="14"/>
    <x v="1"/>
  </r>
  <r>
    <s v="2nd Half Over 1.5"/>
    <n v="512325"/>
    <n v="29920393"/>
    <s v="England"/>
    <s v="Premier League"/>
    <d v="2020-07-26T16:00:00"/>
    <s v="Crystal Palace"/>
    <s v="Tottenham"/>
    <n v="62523"/>
    <n v="48224"/>
    <n v="50"/>
    <n v="0"/>
    <n v="1"/>
    <n v="70"/>
    <n v="20"/>
    <n v="1.4"/>
    <n v="45"/>
    <n v="5"/>
    <n v="1.1299999999999999"/>
    <x v="7"/>
    <s v="YES"/>
    <x v="15"/>
    <x v="0"/>
  </r>
  <r>
    <s v="2nd Half Over 1.5"/>
    <n v="512420"/>
    <n v="29923272"/>
    <s v="Norway"/>
    <s v="Obos-ligaen"/>
    <d v="2020-07-27T17:00:00"/>
    <s v="K. Oslo"/>
    <s v="Sogndal"/>
    <n v="14136987"/>
    <n v="31322"/>
    <n v="50"/>
    <n v="0"/>
    <n v="1"/>
    <n v="50"/>
    <n v="0"/>
    <n v="1"/>
    <n v="75"/>
    <n v="35"/>
    <n v="1.88"/>
    <x v="5"/>
    <s v="NO"/>
    <x v="9"/>
    <x v="4"/>
  </r>
  <r>
    <s v="2nd Half Over 1.5"/>
    <n v="512419"/>
    <n v="29923270"/>
    <s v="Norway"/>
    <s v="Obos-ligaen"/>
    <d v="2020-07-27T17:00:00"/>
    <s v="Grorud"/>
    <s v="Jerv"/>
    <n v="6324659"/>
    <n v="398186"/>
    <n v="50"/>
    <n v="0"/>
    <n v="1"/>
    <n v="50"/>
    <n v="0"/>
    <n v="1"/>
    <n v="50"/>
    <n v="10"/>
    <n v="1.25"/>
    <x v="8"/>
    <s v="NO"/>
    <x v="12"/>
    <x v="0"/>
  </r>
  <r>
    <s v="2nd Half Over 1.5"/>
    <n v="512444"/>
    <n v="0"/>
    <s v="Iceland"/>
    <s v="Inkasso-deildin"/>
    <d v="2020-07-27T20:15:00"/>
    <s v="Afturelding"/>
    <s v="Leiknir"/>
    <n v="0"/>
    <n v="0"/>
    <n v="66"/>
    <n v="16"/>
    <n v="1.32"/>
    <n v="66"/>
    <n v="16"/>
    <n v="1.32"/>
    <n v="100"/>
    <n v="60"/>
    <n v="2.5"/>
    <x v="8"/>
    <s v="NO"/>
    <x v="5"/>
    <x v="4"/>
  </r>
  <r>
    <s v="2nd Half Over 1.5"/>
    <n v="512505"/>
    <n v="0"/>
    <s v="Norway"/>
    <s v="Obos-ligaen"/>
    <d v="2020-07-28T18:00:00"/>
    <s v="Ham-Kam"/>
    <s v="Ranheim"/>
    <n v="0"/>
    <n v="0"/>
    <n v="50"/>
    <n v="0"/>
    <n v="1"/>
    <n v="50"/>
    <n v="0"/>
    <n v="1"/>
    <n v="75"/>
    <n v="35"/>
    <n v="1.88"/>
    <x v="4"/>
    <s v="NO"/>
    <x v="16"/>
    <x v="5"/>
  </r>
  <r>
    <s v="2nd Half Over 1.5"/>
    <n v="512607"/>
    <n v="0"/>
    <s v="Sweden"/>
    <s v="Superettan"/>
    <d v="2020-07-29T18:00:00"/>
    <s v="GAIS"/>
    <s v="Ljungskile"/>
    <n v="0"/>
    <n v="0"/>
    <n v="50"/>
    <n v="0"/>
    <n v="1"/>
    <n v="50"/>
    <n v="0"/>
    <n v="1"/>
    <n v="50"/>
    <n v="10"/>
    <n v="1.25"/>
    <x v="2"/>
    <s v="NO"/>
    <x v="15"/>
    <x v="3"/>
  </r>
  <r>
    <s v="2nd Half Over 1.5"/>
    <n v="512608"/>
    <n v="0"/>
    <s v="Sweden"/>
    <s v="Superettan"/>
    <d v="2020-07-29T18:00:00"/>
    <s v="Jonkopings"/>
    <s v="Sundsvall"/>
    <n v="0"/>
    <n v="0"/>
    <n v="75"/>
    <n v="25"/>
    <n v="1.5"/>
    <n v="75"/>
    <n v="25"/>
    <n v="1.5"/>
    <n v="50"/>
    <n v="10"/>
    <n v="1.25"/>
    <x v="9"/>
    <s v="NO"/>
    <x v="17"/>
    <x v="4"/>
  </r>
  <r>
    <s v="2nd Half Over 1.5"/>
    <n v="512714"/>
    <n v="29920807"/>
    <s v="Norway"/>
    <s v="Eliteserien"/>
    <d v="2020-07-29T17:00:00"/>
    <s v="Mjondalen"/>
    <s v="Odd"/>
    <n v="3782270"/>
    <n v="10833201"/>
    <n v="50"/>
    <n v="0"/>
    <n v="1"/>
    <n v="50"/>
    <n v="0"/>
    <n v="1"/>
    <n v="63"/>
    <n v="23"/>
    <n v="1.58"/>
    <x v="7"/>
    <s v="YES"/>
    <x v="14"/>
    <x v="0"/>
  </r>
  <r>
    <s v="2nd Half Over 1.5"/>
    <n v="513041"/>
    <n v="29930802"/>
    <s v="Norway"/>
    <s v="Obos-ligaen"/>
    <d v="2020-07-31T17:00:00"/>
    <s v="Ranheim"/>
    <s v="Kongsvinger"/>
    <n v="22623366"/>
    <n v="774892"/>
    <n v="50"/>
    <n v="0"/>
    <n v="1"/>
    <n v="67"/>
    <n v="17"/>
    <n v="1.34"/>
    <n v="80"/>
    <n v="40"/>
    <n v="2"/>
    <x v="7"/>
    <s v="YES"/>
    <x v="0"/>
    <x v="5"/>
  </r>
  <r>
    <s v="2nd Half Over 1.5"/>
    <n v="512848"/>
    <n v="29930779"/>
    <s v="Norway"/>
    <s v="Obos-ligaen"/>
    <d v="2020-07-31T17:00:00"/>
    <s v="Strommen"/>
    <s v="Sandnes"/>
    <n v="1146634"/>
    <n v="778909"/>
    <n v="100"/>
    <n v="50"/>
    <n v="2"/>
    <n v="50"/>
    <n v="0"/>
    <n v="1"/>
    <n v="100"/>
    <n v="60"/>
    <n v="2.5"/>
    <x v="5"/>
    <s v="NO"/>
    <x v="10"/>
    <x v="1"/>
  </r>
  <r>
    <s v="2nd Half Over 1.5"/>
    <n v="512888"/>
    <n v="29932452"/>
    <s v="Italy"/>
    <s v="Serie B"/>
    <d v="2020-07-31T20:00:00"/>
    <s v="Cosenza"/>
    <s v="Juve Stabia"/>
    <n v="60302"/>
    <n v="1270340"/>
    <n v="50"/>
    <n v="0"/>
    <n v="1"/>
    <n v="50"/>
    <n v="0"/>
    <n v="1"/>
    <n v="50"/>
    <n v="10"/>
    <n v="1.25"/>
    <x v="9"/>
    <s v="NO"/>
    <x v="18"/>
    <x v="0"/>
  </r>
  <r>
    <s v="2nd Half Over 1.5"/>
    <n v="512893"/>
    <n v="29932457"/>
    <s v="Italy"/>
    <s v="Serie B"/>
    <d v="2020-07-31T20:00:00"/>
    <s v="Salernitana"/>
    <s v="Spezia"/>
    <n v="60303"/>
    <n v="522041"/>
    <n v="70"/>
    <n v="20"/>
    <n v="1.4"/>
    <n v="50"/>
    <n v="0"/>
    <n v="1"/>
    <n v="55"/>
    <n v="15"/>
    <n v="1.38"/>
    <x v="2"/>
    <s v="NO"/>
    <x v="3"/>
    <x v="0"/>
  </r>
  <r>
    <s v="2nd Half Over 1.5"/>
    <n v="512791"/>
    <n v="0"/>
    <s v="Japan"/>
    <s v="J1 League"/>
    <d v="2020-08-01T10:00:00"/>
    <s v="Yokohama"/>
    <s v="Hiroshima"/>
    <n v="0"/>
    <n v="0"/>
    <n v="50"/>
    <n v="0"/>
    <n v="1"/>
    <n v="66"/>
    <n v="16"/>
    <n v="1.32"/>
    <n v="43"/>
    <n v="3"/>
    <n v="1.08"/>
    <x v="8"/>
    <s v="NO"/>
    <x v="14"/>
    <x v="3"/>
  </r>
  <r>
    <s v="2nd Half Over 1.5"/>
    <n v="512880"/>
    <n v="29934271"/>
    <s v="South Korea"/>
    <s v="K League 2"/>
    <d v="2020-08-01T11:00:00"/>
    <s v="Ansan Police"/>
    <s v="Daejeon"/>
    <n v="23106571"/>
    <n v="5352230"/>
    <n v="50"/>
    <n v="0"/>
    <n v="1"/>
    <n v="50"/>
    <n v="0"/>
    <n v="1"/>
    <n v="50"/>
    <n v="10"/>
    <n v="1.25"/>
    <x v="7"/>
    <s v="YES"/>
    <x v="3"/>
    <x v="1"/>
  </r>
  <r>
    <s v="2nd Half Over 1.5"/>
    <n v="512910"/>
    <n v="29930909"/>
    <s v="Finland"/>
    <s v="Veikkausliiga"/>
    <d v="2020-08-01T15:00:00"/>
    <s v="Ilves"/>
    <s v="HIFK"/>
    <n v="1229635"/>
    <n v="3847575"/>
    <n v="50"/>
    <n v="0"/>
    <n v="1"/>
    <n v="50"/>
    <n v="0"/>
    <n v="1"/>
    <n v="50"/>
    <n v="10"/>
    <n v="1.25"/>
    <x v="9"/>
    <s v="NO"/>
    <x v="2"/>
    <x v="0"/>
  </r>
  <r>
    <s v="2nd Half Over 1.5"/>
    <n v="513059"/>
    <n v="29900313"/>
    <s v="Sweden"/>
    <s v="Allsvenskan"/>
    <d v="2020-08-02T16:30:00"/>
    <s v="Goteborg"/>
    <s v="Malmo FF"/>
    <n v="30689"/>
    <n v="174383"/>
    <n v="66"/>
    <n v="16"/>
    <n v="1.32"/>
    <n v="100"/>
    <n v="50"/>
    <n v="2"/>
    <n v="45"/>
    <n v="5"/>
    <n v="1.1299999999999999"/>
    <x v="8"/>
    <s v="NO"/>
    <x v="12"/>
    <x v="0"/>
  </r>
  <r>
    <s v="2nd Half Over 1.5"/>
    <n v="513092"/>
    <n v="0"/>
    <s v="Italy"/>
    <s v="Serie A"/>
    <d v="2020-08-02T19:45:00"/>
    <s v="Bologna"/>
    <s v="Torino"/>
    <n v="0"/>
    <n v="0"/>
    <n v="60"/>
    <n v="10"/>
    <n v="1.2"/>
    <n v="60"/>
    <n v="10"/>
    <n v="1.2"/>
    <n v="45"/>
    <n v="5"/>
    <n v="1.1299999999999999"/>
    <x v="1"/>
    <s v="YES"/>
    <x v="15"/>
    <x v="0"/>
  </r>
  <r>
    <s v="2nd Half Over 1.5"/>
    <n v="513209"/>
    <n v="29940434"/>
    <s v="China"/>
    <s v="Super League"/>
    <d v="2020-08-05T13:00:00"/>
    <s v="Henan Jianye"/>
    <s v="Guangzhou R&amp;F"/>
    <n v="4525687"/>
    <n v="9211368"/>
    <n v="100"/>
    <n v="50"/>
    <n v="2"/>
    <n v="100"/>
    <n v="50"/>
    <n v="2"/>
    <n v="100"/>
    <n v="60"/>
    <n v="2.5"/>
    <x v="1"/>
    <s v="YES"/>
    <x v="15"/>
    <x v="0"/>
  </r>
  <r>
    <s v="2nd Half Over 1.5"/>
    <n v="513292"/>
    <n v="29938274"/>
    <s v="Finland"/>
    <s v="Veikkausliiga"/>
    <d v="2020-08-05T16:30:00"/>
    <s v="SJK"/>
    <s v="KuPS"/>
    <n v="5418845"/>
    <n v="139510"/>
    <n v="66"/>
    <n v="16"/>
    <n v="1.32"/>
    <n v="50"/>
    <n v="0"/>
    <n v="1"/>
    <n v="43"/>
    <n v="3"/>
    <n v="1.08"/>
    <x v="3"/>
    <s v="NO"/>
    <x v="15"/>
    <x v="1"/>
  </r>
  <r>
    <s v="2nd Half Over 1.5"/>
    <n v="513367"/>
    <n v="29943202"/>
    <s v="Romania"/>
    <s v="Liga 1"/>
    <d v="2020-08-05T18:00:00"/>
    <s v="AFC Hermannstadt"/>
    <s v="Poli Iasi"/>
    <n v="13144766"/>
    <n v="5806015"/>
    <n v="50"/>
    <n v="0"/>
    <n v="1"/>
    <n v="70"/>
    <n v="20"/>
    <n v="1.4"/>
    <n v="50"/>
    <n v="10"/>
    <n v="1.25"/>
    <x v="2"/>
    <s v="NO"/>
    <x v="2"/>
    <x v="1"/>
  </r>
  <r>
    <s v="2nd Half Over 1.5"/>
    <n v="513288"/>
    <n v="29941305"/>
    <s v="Belarus"/>
    <s v="Vysshaya Liga"/>
    <d v="2020-08-06T18:00:00"/>
    <s v="Shakhtyor Soligorsk"/>
    <s v="Brest"/>
    <n v="46981"/>
    <n v="2482528"/>
    <n v="50"/>
    <n v="0"/>
    <n v="1"/>
    <n v="55"/>
    <n v="5"/>
    <n v="1.1000000000000001"/>
    <n v="47"/>
    <n v="7"/>
    <n v="1.18"/>
    <x v="3"/>
    <s v="NO"/>
    <x v="7"/>
    <x v="0"/>
  </r>
  <r>
    <s v="2nd Half Over 1.5"/>
    <n v="513446"/>
    <n v="0"/>
    <s v="Japan"/>
    <s v="J1 League"/>
    <d v="2020-08-08T11:00:00"/>
    <s v="Kobe"/>
    <s v="Vegalta Sendai"/>
    <n v="0"/>
    <n v="0"/>
    <n v="75"/>
    <n v="25"/>
    <n v="1.5"/>
    <n v="66"/>
    <n v="16"/>
    <n v="1.32"/>
    <n v="57"/>
    <n v="17"/>
    <n v="1.43"/>
    <x v="7"/>
    <s v="YES"/>
    <x v="3"/>
    <x v="1"/>
  </r>
  <r>
    <s v="2nd Half Over 1.5"/>
    <n v="513444"/>
    <n v="0"/>
    <s v="Japan"/>
    <s v="J1 League"/>
    <d v="2020-08-08T11:00:00"/>
    <s v="G-Osaka"/>
    <s v="Yokohama"/>
    <n v="0"/>
    <n v="0"/>
    <n v="50"/>
    <n v="0"/>
    <n v="1"/>
    <n v="66"/>
    <n v="16"/>
    <n v="1.32"/>
    <n v="43"/>
    <n v="3"/>
    <n v="1.08"/>
    <x v="1"/>
    <s v="YES"/>
    <x v="19"/>
    <x v="1"/>
  </r>
  <r>
    <s v="2nd Half Over 1.5"/>
    <n v="513743"/>
    <n v="29939048"/>
    <s v="Norway"/>
    <s v="Eliteserien"/>
    <d v="2020-08-09T17:00:00"/>
    <s v="Stromsgodset"/>
    <s v="Sandefjord"/>
    <n v="31319"/>
    <n v="199646"/>
    <n v="66"/>
    <n v="16"/>
    <n v="1.32"/>
    <n v="50"/>
    <n v="0"/>
    <n v="1"/>
    <n v="67"/>
    <n v="27"/>
    <n v="1.68"/>
    <x v="4"/>
    <s v="NO"/>
    <x v="16"/>
    <x v="5"/>
  </r>
  <r>
    <s v="2nd Half Over 1.5"/>
    <n v="513846"/>
    <n v="29948790"/>
    <s v="Serbia"/>
    <s v="Super Liga"/>
    <d v="2020-08-09T18:00:00"/>
    <s v="Napredak"/>
    <s v="Radnik"/>
    <n v="2531444"/>
    <n v="8860947"/>
    <n v="100"/>
    <n v="50"/>
    <n v="2"/>
    <n v="100"/>
    <n v="50"/>
    <n v="2"/>
    <n v="100"/>
    <n v="60"/>
    <n v="2.5"/>
    <x v="3"/>
    <s v="NO"/>
    <x v="19"/>
    <x v="4"/>
  </r>
  <r>
    <s v="2nd Half Over 1.5"/>
    <n v="513664"/>
    <n v="29941001"/>
    <s v="Mexico"/>
    <s v="Liga Mx"/>
    <d v="2020-08-09T18:00:00"/>
    <s v="U.N.A.M.- Pumas"/>
    <s v="Juarez"/>
    <n v="328955"/>
    <n v="10002706"/>
    <n v="100"/>
    <n v="50"/>
    <n v="2"/>
    <n v="100"/>
    <n v="50"/>
    <n v="2"/>
    <n v="50"/>
    <n v="10"/>
    <n v="1.25"/>
    <x v="3"/>
    <s v="NO"/>
    <x v="15"/>
    <x v="1"/>
  </r>
  <r>
    <s v="2nd Half Over 1.5"/>
    <n v="513744"/>
    <n v="29939047"/>
    <s v="Norway"/>
    <s v="Eliteserien"/>
    <d v="2020-08-09T19:30:00"/>
    <s v="Rosenborg"/>
    <s v="Sarpsborg 08"/>
    <n v="55224"/>
    <n v="778903"/>
    <n v="67"/>
    <n v="17"/>
    <n v="1.34"/>
    <n v="60"/>
    <n v="10"/>
    <n v="1.2"/>
    <n v="45"/>
    <n v="5"/>
    <n v="1.1299999999999999"/>
    <x v="2"/>
    <s v="NO"/>
    <x v="20"/>
    <x v="5"/>
  </r>
  <r>
    <s v="2nd Half Over 1.5"/>
    <n v="513746"/>
    <n v="0"/>
    <s v="Norway"/>
    <s v="Obos-ligaen"/>
    <d v="2020-08-10T17:00:00"/>
    <s v="Jerv"/>
    <s v="Kongsvinger"/>
    <n v="0"/>
    <n v="0"/>
    <n v="67"/>
    <n v="17"/>
    <n v="1.34"/>
    <n v="75"/>
    <n v="25"/>
    <n v="1.5"/>
    <n v="71"/>
    <n v="31"/>
    <n v="1.78"/>
    <x v="1"/>
    <s v="YES"/>
    <x v="15"/>
    <x v="0"/>
  </r>
  <r>
    <s v="2nd Half Over 1.5"/>
    <n v="513748"/>
    <n v="0"/>
    <s v="Norway"/>
    <s v="Obos-ligaen"/>
    <d v="2020-08-10T17:00:00"/>
    <s v="Ranheim"/>
    <s v="Raufoss"/>
    <n v="0"/>
    <n v="0"/>
    <n v="67"/>
    <n v="17"/>
    <n v="1.34"/>
    <n v="50"/>
    <n v="0"/>
    <n v="1"/>
    <n v="57"/>
    <n v="17"/>
    <n v="1.43"/>
    <x v="1"/>
    <s v="YES"/>
    <x v="1"/>
    <x v="1"/>
  </r>
  <r>
    <s v="2nd Half Over 1.5"/>
    <n v="513892"/>
    <n v="0"/>
    <s v="Sweden"/>
    <s v="Allsvenskan"/>
    <d v="2020-08-10T18:00:00"/>
    <s v="Sirius"/>
    <s v="Varbergs"/>
    <n v="0"/>
    <n v="0"/>
    <n v="50"/>
    <n v="0"/>
    <n v="1"/>
    <n v="50"/>
    <n v="0"/>
    <n v="1"/>
    <n v="58"/>
    <n v="18"/>
    <n v="1.45"/>
    <x v="9"/>
    <s v="NO"/>
    <x v="17"/>
    <x v="4"/>
  </r>
  <r>
    <s v="2nd Half Over 1.5"/>
    <n v="513745"/>
    <n v="0"/>
    <s v="Norway"/>
    <s v="Eliteserien"/>
    <d v="2020-08-10T19:30:00"/>
    <s v="Molde"/>
    <s v="Brann"/>
    <n v="0"/>
    <n v="0"/>
    <n v="50"/>
    <n v="0"/>
    <n v="1"/>
    <n v="50"/>
    <n v="0"/>
    <n v="1"/>
    <n v="58"/>
    <n v="18"/>
    <n v="1.45"/>
    <x v="2"/>
    <s v="NO"/>
    <x v="3"/>
    <x v="0"/>
  </r>
  <r>
    <s v="2nd Half Over 1.5"/>
    <n v="513971"/>
    <n v="29947870"/>
    <s v="China"/>
    <s v="Super League"/>
    <d v="2020-08-12T11:00:00"/>
    <s v="Shanghai SIPG"/>
    <s v="Wuhan Zall"/>
    <n v="6988032"/>
    <n v="10335751"/>
    <n v="100"/>
    <n v="50"/>
    <n v="2"/>
    <n v="100"/>
    <n v="50"/>
    <n v="2"/>
    <n v="50"/>
    <n v="10"/>
    <n v="1.25"/>
    <x v="7"/>
    <s v="YES"/>
    <x v="19"/>
    <x v="1"/>
  </r>
  <r>
    <s v="2nd Half Over 1.5"/>
    <n v="513972"/>
    <n v="29947871"/>
    <s v="China"/>
    <s v="Super League"/>
    <d v="2020-08-12T13:00:00"/>
    <s v="Beijing Guoan"/>
    <s v="Hebei"/>
    <n v="2955487"/>
    <n v="10718994"/>
    <n v="100"/>
    <n v="50"/>
    <n v="2"/>
    <n v="100"/>
    <n v="50"/>
    <n v="2"/>
    <n v="50"/>
    <n v="10"/>
    <n v="1.25"/>
    <x v="1"/>
    <s v="YES"/>
    <x v="18"/>
    <x v="4"/>
  </r>
  <r>
    <s v="2nd Half Over 1.5"/>
    <n v="514167"/>
    <n v="29944749"/>
    <s v="Scotland"/>
    <s v="Premiership"/>
    <d v="2020-08-12T19:45:00"/>
    <s v="Rangers"/>
    <s v="St Johnstone"/>
    <n v="56085"/>
    <n v="57425"/>
    <n v="100"/>
    <n v="50"/>
    <n v="2"/>
    <n v="100"/>
    <n v="50"/>
    <n v="2"/>
    <n v="50"/>
    <n v="10"/>
    <n v="1.25"/>
    <x v="5"/>
    <s v="NO"/>
    <x v="1"/>
    <x v="0"/>
  </r>
  <r>
    <s v="2nd Half Over 1.5"/>
    <n v="514218"/>
    <n v="0"/>
    <s v="Mexico"/>
    <s v="Liga Mx"/>
    <d v="2020-08-14T03:00:00"/>
    <s v="Club America"/>
    <s v="Santos Laguna"/>
    <n v="0"/>
    <n v="0"/>
    <n v="100"/>
    <n v="50"/>
    <n v="2"/>
    <n v="50"/>
    <n v="0"/>
    <n v="1"/>
    <n v="67"/>
    <n v="27"/>
    <n v="1.68"/>
    <x v="10"/>
    <s v="NO"/>
    <x v="18"/>
    <x v="0"/>
  </r>
  <r>
    <s v="2nd Half Over 1.5"/>
    <n v="514380"/>
    <n v="29954200"/>
    <s v="Norway"/>
    <s v="Obos-ligaen"/>
    <d v="2020-08-14T17:00:00"/>
    <s v="Ranheim"/>
    <s v="Oygarden"/>
    <n v="22623366"/>
    <n v="27934139"/>
    <n v="75"/>
    <n v="25"/>
    <n v="1.5"/>
    <n v="50"/>
    <n v="0"/>
    <n v="1"/>
    <n v="75"/>
    <n v="35"/>
    <n v="1.88"/>
    <x v="5"/>
    <s v="NO"/>
    <x v="21"/>
    <x v="2"/>
  </r>
  <r>
    <s v="2nd Half Over 1.5"/>
    <n v="514684"/>
    <n v="29954206"/>
    <s v="Norway"/>
    <s v="Obos-ligaen"/>
    <d v="2020-08-14T17:00:00"/>
    <s v="Sandnes"/>
    <s v="K. Oslo"/>
    <n v="778909"/>
    <n v="14136987"/>
    <n v="50"/>
    <n v="0"/>
    <n v="1"/>
    <n v="66"/>
    <n v="16"/>
    <n v="1.32"/>
    <n v="86"/>
    <n v="46"/>
    <n v="2.15"/>
    <x v="9"/>
    <s v="NO"/>
    <x v="18"/>
    <x v="0"/>
  </r>
  <r>
    <s v="2nd Half Over 1.5"/>
    <n v="514430"/>
    <n v="0"/>
    <s v="Iceland"/>
    <s v="Inkasso-deildin"/>
    <d v="2020-08-15T14:45:00"/>
    <s v="Afturelding"/>
    <s v="Vestri"/>
    <n v="0"/>
    <n v="0"/>
    <n v="50"/>
    <n v="0"/>
    <n v="1"/>
    <n v="80"/>
    <n v="30"/>
    <n v="1.6"/>
    <n v="56"/>
    <n v="16"/>
    <n v="1.4"/>
    <x v="3"/>
    <s v="NO"/>
    <x v="8"/>
    <x v="3"/>
  </r>
  <r>
    <s v="2nd Half Over 1.5"/>
    <n v="514381"/>
    <n v="0"/>
    <s v="Serbia"/>
    <s v="Super Liga"/>
    <d v="2020-08-15T16:00:00"/>
    <s v="FK Indjija"/>
    <s v="Napredak"/>
    <n v="0"/>
    <n v="0"/>
    <n v="100"/>
    <n v="50"/>
    <n v="2"/>
    <n v="100"/>
    <n v="50"/>
    <n v="2"/>
    <n v="50"/>
    <n v="10"/>
    <n v="1.25"/>
    <x v="1"/>
    <s v="YES"/>
    <x v="7"/>
    <x v="3"/>
  </r>
  <r>
    <s v="2nd Half Over 1.5"/>
    <n v="514696"/>
    <n v="0"/>
    <s v="Sweden"/>
    <s v="Allsvenskan"/>
    <d v="2020-08-16T16:30:00"/>
    <s v="Mjallby"/>
    <s v="Malmo FF"/>
    <n v="0"/>
    <n v="0"/>
    <n v="72"/>
    <n v="22"/>
    <n v="1.44"/>
    <n v="86"/>
    <n v="36"/>
    <n v="1.72"/>
    <n v="43"/>
    <n v="3"/>
    <n v="1.08"/>
    <x v="1"/>
    <s v="YES"/>
    <x v="2"/>
    <x v="4"/>
  </r>
  <r>
    <s v="2nd Half Over 1.5"/>
    <n v="514682"/>
    <n v="0"/>
    <s v="Norway"/>
    <s v="Eliteserien"/>
    <d v="2020-08-16T19:30:00"/>
    <s v="Rosenborg"/>
    <s v="Aalesund"/>
    <n v="0"/>
    <n v="0"/>
    <n v="57"/>
    <n v="7"/>
    <n v="1.1399999999999999"/>
    <n v="50"/>
    <n v="0"/>
    <n v="1"/>
    <n v="62"/>
    <n v="22"/>
    <n v="1.55"/>
    <x v="0"/>
    <s v="NO"/>
    <x v="0"/>
    <x v="0"/>
  </r>
  <r>
    <s v="2nd Half Over 1.5"/>
    <n v="514859"/>
    <n v="29955980"/>
    <s v="Mexico"/>
    <s v="Liga Mx"/>
    <d v="2020-08-17T03:00:00"/>
    <s v="Queretaro"/>
    <s v="Club America"/>
    <n v="328926"/>
    <n v="328952"/>
    <n v="50"/>
    <n v="0"/>
    <n v="1"/>
    <n v="50"/>
    <n v="0"/>
    <n v="1"/>
    <n v="50"/>
    <n v="10"/>
    <n v="1.25"/>
    <x v="1"/>
    <s v="YES"/>
    <x v="9"/>
    <x v="5"/>
  </r>
  <r>
    <s v="2nd Half Over 1.5"/>
    <n v="515001"/>
    <n v="29956344"/>
    <s v="Norway"/>
    <s v="Obos-ligaen"/>
    <d v="2020-08-17T17:00:00"/>
    <s v="Lillestrom"/>
    <s v="Raufoss"/>
    <n v="10770"/>
    <n v="152564"/>
    <n v="50"/>
    <n v="0"/>
    <n v="1"/>
    <n v="60"/>
    <n v="10"/>
    <n v="1.2"/>
    <n v="44"/>
    <n v="4"/>
    <n v="1.1000000000000001"/>
    <x v="2"/>
    <s v="NO"/>
    <x v="2"/>
    <x v="1"/>
  </r>
  <r>
    <s v="2nd Half Over 1.5"/>
    <n v="515055"/>
    <n v="29959602"/>
    <s v="Finland"/>
    <s v="Veikkausliiga"/>
    <d v="2020-08-18T16:30:00"/>
    <s v="Haka"/>
    <s v="HJK"/>
    <n v="516339"/>
    <n v="6390"/>
    <n v="50"/>
    <n v="0"/>
    <n v="1"/>
    <n v="50"/>
    <n v="0"/>
    <n v="1"/>
    <n v="50"/>
    <n v="10"/>
    <n v="1.25"/>
    <x v="3"/>
    <s v="NO"/>
    <x v="22"/>
    <x v="2"/>
  </r>
  <r>
    <s v="2nd Half Over 1.5"/>
    <n v="514925"/>
    <n v="29961223"/>
    <s v="Japan"/>
    <s v="J1 League"/>
    <d v="2020-08-19T11:30:00"/>
    <s v="Sapporo"/>
    <s v="Oita"/>
    <n v="2245760"/>
    <n v="441089"/>
    <n v="50"/>
    <n v="0"/>
    <n v="1"/>
    <n v="60"/>
    <n v="10"/>
    <n v="1.2"/>
    <n v="44"/>
    <n v="4"/>
    <n v="1.1000000000000001"/>
    <x v="7"/>
    <s v="YES"/>
    <x v="15"/>
    <x v="0"/>
  </r>
  <r>
    <s v="2nd Half Over 1.5"/>
    <n v="515193"/>
    <n v="29962923"/>
    <s v="China"/>
    <s v="Super League"/>
    <d v="2020-08-19T13:00:00"/>
    <s v="Shanghai Shenhua"/>
    <s v="Guangzhou R&amp;F"/>
    <n v="1550828"/>
    <n v="9211368"/>
    <n v="100"/>
    <n v="50"/>
    <n v="2"/>
    <n v="100"/>
    <n v="50"/>
    <n v="2"/>
    <n v="60"/>
    <n v="20"/>
    <n v="1.5"/>
    <x v="11"/>
    <s v="NO"/>
    <x v="5"/>
    <x v="0"/>
  </r>
  <r>
    <s v="2nd Half Over 1.5"/>
    <n v="515041"/>
    <n v="0"/>
    <s v="Iceland"/>
    <s v="Inkasso-deildin"/>
    <d v="2020-08-19T19:00:00"/>
    <s v="Thor Akureyri"/>
    <s v="Leiknir F."/>
    <n v="0"/>
    <n v="0"/>
    <n v="50"/>
    <n v="0"/>
    <n v="1"/>
    <n v="75"/>
    <n v="25"/>
    <n v="1.5"/>
    <n v="50"/>
    <n v="10"/>
    <n v="1.25"/>
    <x v="10"/>
    <s v="NO"/>
    <x v="20"/>
    <x v="4"/>
  </r>
  <r>
    <s v="2nd Half Over 1.5"/>
    <n v="515044"/>
    <n v="29964876"/>
    <s v="Iceland"/>
    <s v="Inkasso-deildin"/>
    <d v="2020-08-19T20:15:00"/>
    <s v="Throttur"/>
    <s v="Grindavik"/>
    <n v="3968882"/>
    <n v="399802"/>
    <n v="50"/>
    <n v="0"/>
    <n v="1"/>
    <n v="80"/>
    <n v="30"/>
    <n v="1.6"/>
    <n v="56"/>
    <n v="16"/>
    <n v="1.4"/>
    <x v="8"/>
    <s v="NO"/>
    <x v="23"/>
    <x v="5"/>
  </r>
  <r>
    <s v="2nd Half Over 1.5"/>
    <n v="515332"/>
    <n v="0"/>
    <s v="USA"/>
    <s v="Mls"/>
    <d v="2020-08-22T00:30:00"/>
    <s v="Cincinnati"/>
    <s v="DC United"/>
    <n v="0"/>
    <n v="0"/>
    <n v="50"/>
    <n v="0"/>
    <n v="1"/>
    <n v="50"/>
    <n v="0"/>
    <n v="1"/>
    <n v="50"/>
    <n v="10"/>
    <n v="1.25"/>
    <x v="3"/>
    <s v="NO"/>
    <x v="8"/>
    <x v="3"/>
  </r>
  <r>
    <s v="2nd Half Over 1.5"/>
    <n v="515859"/>
    <n v="29964417"/>
    <s v="Japan"/>
    <s v="J1 League"/>
    <d v="2020-08-22T10:00:00"/>
    <s v="Shimizu"/>
    <s v="Yokohama"/>
    <n v="441086"/>
    <n v="2319612"/>
    <n v="50"/>
    <n v="0"/>
    <n v="1"/>
    <n v="75"/>
    <n v="25"/>
    <n v="1.5"/>
    <n v="80"/>
    <n v="40"/>
    <n v="2"/>
    <x v="4"/>
    <s v="NO"/>
    <x v="5"/>
    <x v="1"/>
  </r>
  <r>
    <s v="2nd Half Over 1.5"/>
    <n v="515993"/>
    <n v="29968045"/>
    <s v="Russia"/>
    <s v="Premier League"/>
    <d v="2020-08-22T12:00:00"/>
    <s v="Ural"/>
    <s v="Krasnodar"/>
    <n v="2460920"/>
    <n v="4020902"/>
    <n v="50"/>
    <n v="0"/>
    <n v="1"/>
    <n v="50"/>
    <n v="0"/>
    <n v="1"/>
    <n v="50"/>
    <n v="10"/>
    <n v="1.25"/>
    <x v="1"/>
    <s v="YES"/>
    <x v="7"/>
    <x v="3"/>
  </r>
  <r>
    <s v="2nd Half Over 1.5"/>
    <n v="515366"/>
    <n v="29959088"/>
    <s v="Scotland"/>
    <s v="Premiership"/>
    <d v="2020-08-22T15:00:00"/>
    <s v="Rangers"/>
    <s v="Kilmarnock"/>
    <n v="56085"/>
    <n v="56086"/>
    <n v="50"/>
    <n v="0"/>
    <n v="1"/>
    <n v="50"/>
    <n v="0"/>
    <n v="1"/>
    <n v="50"/>
    <n v="10"/>
    <n v="1.25"/>
    <x v="3"/>
    <s v="NO"/>
    <x v="4"/>
    <x v="1"/>
  </r>
  <r>
    <s v="2nd Half Over 1.5"/>
    <n v="515282"/>
    <n v="29963069"/>
    <s v="Belgium"/>
    <s v="Jupiler League"/>
    <d v="2020-08-22T15:15:00"/>
    <s v="Waregem"/>
    <s v="Waasland-Beveren"/>
    <n v="505726"/>
    <n v="4910879"/>
    <n v="100"/>
    <n v="50"/>
    <n v="2"/>
    <n v="100"/>
    <n v="50"/>
    <n v="2"/>
    <n v="100"/>
    <n v="60"/>
    <n v="2.5"/>
    <x v="1"/>
    <s v="YES"/>
    <x v="9"/>
    <x v="5"/>
  </r>
  <r>
    <s v="2nd Half Over 1.5"/>
    <n v="515537"/>
    <n v="0"/>
    <s v="Serbia"/>
    <s v="Super Liga"/>
    <d v="2020-08-22T18:00:00"/>
    <s v="Javor"/>
    <s v="Radnik"/>
    <n v="0"/>
    <n v="0"/>
    <n v="100"/>
    <n v="50"/>
    <n v="2"/>
    <n v="50"/>
    <n v="0"/>
    <n v="1"/>
    <n v="100"/>
    <n v="60"/>
    <n v="2.5"/>
    <x v="9"/>
    <s v="NO"/>
    <x v="19"/>
    <x v="3"/>
  </r>
  <r>
    <s v="2nd Half Over 1.5"/>
    <n v="515442"/>
    <n v="29958655"/>
    <s v="Mexico"/>
    <s v="Liga Mx"/>
    <d v="2020-08-22T23:00:00"/>
    <s v="Atlas"/>
    <s v="Queretaro"/>
    <n v="328950"/>
    <n v="328926"/>
    <n v="50"/>
    <n v="0"/>
    <n v="1"/>
    <n v="100"/>
    <n v="50"/>
    <n v="2"/>
    <n v="50"/>
    <n v="10"/>
    <n v="1.25"/>
    <x v="1"/>
    <s v="YES"/>
    <x v="7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">
  <r>
    <s v="2nd Half Over 1.5"/>
    <n v="510552"/>
    <n v="29898139"/>
    <s v="Sweden"/>
    <s v="Superettan"/>
    <d v="2020-07-19T13:30:00"/>
    <s v="Brage"/>
    <s v="Orgryte"/>
    <n v="502308"/>
    <n v="30686"/>
    <n v="50"/>
    <n v="0"/>
    <n v="1"/>
    <n v="66"/>
    <n v="16"/>
    <n v="1.32"/>
    <n v="40"/>
    <n v="0"/>
    <n v="1"/>
    <m/>
    <m/>
    <m/>
    <n v="3"/>
    <n v="1"/>
    <x v="0"/>
    <s v="NO"/>
    <n v="3"/>
    <n v="2"/>
    <x v="0"/>
  </r>
  <r>
    <s v="2nd Half Over 1.5"/>
    <n v="511791"/>
    <n v="29911946"/>
    <s v="Poland"/>
    <s v="Division 1"/>
    <d v="2020-07-19T14:10:00"/>
    <s v="Radomiak Radom"/>
    <s v="Legnica"/>
    <n v="1306561"/>
    <n v="4935893"/>
    <n v="70"/>
    <n v="20"/>
    <n v="1.4"/>
    <n v="60"/>
    <n v="10"/>
    <n v="1.2"/>
    <n v="55"/>
    <n v="15"/>
    <n v="1.38"/>
    <m/>
    <m/>
    <m/>
    <n v="1"/>
    <n v="0"/>
    <x v="1"/>
    <s v="YES"/>
    <n v="3"/>
    <n v="0"/>
    <x v="1"/>
  </r>
  <r>
    <s v="2nd Half Over 1.5"/>
    <n v="511627"/>
    <n v="29911886"/>
    <s v="Switzerland"/>
    <s v="Super League"/>
    <d v="2020-07-19T15:00:00"/>
    <s v="Servette Geneve FC"/>
    <s v="Basel"/>
    <n v="51405"/>
    <n v="2939090"/>
    <n v="50"/>
    <n v="0"/>
    <n v="1"/>
    <n v="50"/>
    <n v="0"/>
    <n v="1"/>
    <n v="55"/>
    <n v="15"/>
    <n v="1.38"/>
    <m/>
    <m/>
    <m/>
    <n v="1"/>
    <n v="1"/>
    <x v="2"/>
    <s v="NO"/>
    <n v="2"/>
    <n v="2"/>
    <x v="1"/>
  </r>
  <r>
    <s v="2nd Half Over 1.5"/>
    <n v="511737"/>
    <n v="29910933"/>
    <s v="Poland"/>
    <s v="Ekstraklasa"/>
    <d v="2020-07-19T16:30:00"/>
    <s v="Slask Wroclaw"/>
    <s v="Lechia Gdansk"/>
    <n v="3143307"/>
    <n v="3143305"/>
    <n v="50"/>
    <n v="0"/>
    <n v="1"/>
    <n v="60"/>
    <n v="10"/>
    <n v="1.2"/>
    <n v="65"/>
    <n v="25"/>
    <n v="1.63"/>
    <m/>
    <m/>
    <m/>
    <n v="1"/>
    <n v="1"/>
    <x v="2"/>
    <s v="NO"/>
    <n v="1"/>
    <n v="2"/>
    <x v="0"/>
  </r>
  <r>
    <s v="2nd Half Over 1.5"/>
    <n v="511690"/>
    <n v="29907585"/>
    <s v="Norway"/>
    <s v="Eliteserien"/>
    <d v="2020-07-19T17:00:00"/>
    <s v="Sarpsborg 08"/>
    <s v="Odd"/>
    <n v="778903"/>
    <n v="10833201"/>
    <n v="75"/>
    <n v="25"/>
    <n v="1.5"/>
    <n v="66"/>
    <n v="16"/>
    <n v="1.32"/>
    <n v="43"/>
    <n v="3"/>
    <n v="1.08"/>
    <m/>
    <m/>
    <m/>
    <n v="0"/>
    <n v="0"/>
    <x v="3"/>
    <s v="NO"/>
    <n v="2"/>
    <n v="0"/>
    <x v="1"/>
  </r>
  <r>
    <s v="2nd Half Over 1.5"/>
    <n v="510632"/>
    <n v="29900274"/>
    <s v="Croatia"/>
    <s v="1. Hnl"/>
    <d v="2020-07-19T20:05:00"/>
    <s v="Hajduk Split"/>
    <s v="Rijeka"/>
    <n v="46725"/>
    <n v="166890"/>
    <n v="50"/>
    <n v="0"/>
    <n v="1"/>
    <n v="50"/>
    <n v="0"/>
    <n v="1"/>
    <n v="55"/>
    <n v="15"/>
    <n v="1.38"/>
    <m/>
    <m/>
    <m/>
    <n v="1"/>
    <n v="2"/>
    <x v="4"/>
    <s v="NO"/>
    <n v="2"/>
    <n v="3"/>
    <x v="1"/>
  </r>
  <r>
    <s v="2nd Half Over 1.5"/>
    <n v="511816"/>
    <n v="29917741"/>
    <s v="Switzerland"/>
    <s v="Challenge League"/>
    <d v="2020-07-21T19:30:00"/>
    <s v="Grasshoppers"/>
    <s v="Schaffhausen"/>
    <n v="373489"/>
    <n v="328835"/>
    <n v="50"/>
    <n v="0"/>
    <n v="1"/>
    <n v="70"/>
    <n v="20"/>
    <n v="1.4"/>
    <n v="40"/>
    <n v="0"/>
    <n v="1"/>
    <m/>
    <m/>
    <m/>
    <n v="1"/>
    <n v="2"/>
    <x v="4"/>
    <s v="NO"/>
    <n v="5"/>
    <n v="3"/>
    <x v="2"/>
  </r>
  <r>
    <s v="2nd Half Over 1.5"/>
    <n v="511887"/>
    <n v="29915934"/>
    <s v="Japan"/>
    <s v="J1 League"/>
    <d v="2020-07-22T11:00:00"/>
    <s v="G-Osaka"/>
    <s v="Hiroshima"/>
    <n v="441083"/>
    <n v="744103"/>
    <n v="50"/>
    <n v="0"/>
    <n v="1"/>
    <n v="50"/>
    <n v="0"/>
    <n v="1"/>
    <n v="50"/>
    <n v="10"/>
    <n v="1.25"/>
    <m/>
    <m/>
    <m/>
    <n v="1"/>
    <n v="0"/>
    <x v="1"/>
    <s v="YES"/>
    <n v="1"/>
    <n v="0"/>
    <x v="3"/>
  </r>
  <r>
    <s v="2nd Half Over 1.5"/>
    <n v="511895"/>
    <n v="29916012"/>
    <s v="Japan"/>
    <s v="J1 League"/>
    <d v="2020-07-22T11:30:00"/>
    <s v="Vegalta Sendai"/>
    <s v="Kawasaki Frontale"/>
    <n v="442179"/>
    <n v="1080507"/>
    <n v="66"/>
    <n v="16"/>
    <n v="1.32"/>
    <n v="50"/>
    <n v="0"/>
    <n v="1"/>
    <n v="60"/>
    <n v="20"/>
    <n v="1.5"/>
    <m/>
    <m/>
    <m/>
    <n v="2"/>
    <n v="0"/>
    <x v="5"/>
    <s v="NO"/>
    <n v="2"/>
    <n v="3"/>
    <x v="4"/>
  </r>
  <r>
    <s v="2nd Half Over 1.5"/>
    <n v="511918"/>
    <n v="29919076"/>
    <s v="Iceland"/>
    <s v="Pepsideild"/>
    <d v="2020-07-22T19:00:00"/>
    <s v="Hafnarfjordur"/>
    <s v="KA Akureyri"/>
    <n v="166884"/>
    <n v="399804"/>
    <n v="50"/>
    <n v="0"/>
    <n v="1"/>
    <n v="50"/>
    <n v="0"/>
    <n v="1"/>
    <n v="100"/>
    <n v="60"/>
    <n v="2.5"/>
    <m/>
    <m/>
    <m/>
    <n v="0"/>
    <n v="0"/>
    <x v="3"/>
    <s v="NO"/>
    <n v="0"/>
    <n v="0"/>
    <x v="3"/>
  </r>
  <r>
    <s v="2nd Half Over 1.5"/>
    <n v="511938"/>
    <n v="29916275"/>
    <s v="England"/>
    <s v="Championship"/>
    <d v="2020-07-22T19:30:00"/>
    <s v="Millwall"/>
    <s v="Huddersfield"/>
    <n v="56036"/>
    <n v="78984"/>
    <n v="50"/>
    <n v="0"/>
    <n v="1"/>
    <n v="60"/>
    <n v="10"/>
    <n v="1.2"/>
    <n v="50"/>
    <n v="10"/>
    <n v="1.25"/>
    <m/>
    <m/>
    <m/>
    <n v="1"/>
    <n v="1"/>
    <x v="2"/>
    <s v="NO"/>
    <n v="4"/>
    <n v="1"/>
    <x v="4"/>
  </r>
  <r>
    <s v="2nd Half Over 1.5"/>
    <n v="512011"/>
    <n v="29916302"/>
    <s v="England"/>
    <s v="Championship"/>
    <d v="2020-07-22T19:30:00"/>
    <s v="Leeds"/>
    <s v="Charlton"/>
    <n v="48317"/>
    <n v="48349"/>
    <n v="50"/>
    <n v="0"/>
    <n v="1"/>
    <n v="50"/>
    <n v="0"/>
    <n v="1"/>
    <n v="45"/>
    <n v="5"/>
    <n v="1.1299999999999999"/>
    <m/>
    <m/>
    <m/>
    <n v="2"/>
    <n v="0"/>
    <x v="5"/>
    <s v="NO"/>
    <n v="4"/>
    <n v="0"/>
    <x v="1"/>
  </r>
  <r>
    <s v="2nd Half Over 1.5"/>
    <n v="512186"/>
    <n v="29913605"/>
    <s v="Sweden"/>
    <s v="Allsvenskan"/>
    <d v="2020-07-23T18:00:00"/>
    <s v="Mjallby"/>
    <s v="Elfsborg"/>
    <n v="60143"/>
    <n v="30684"/>
    <n v="100"/>
    <n v="50"/>
    <n v="2"/>
    <n v="60"/>
    <n v="10"/>
    <n v="1.2"/>
    <n v="50"/>
    <n v="10"/>
    <n v="1.25"/>
    <m/>
    <m/>
    <m/>
    <n v="0"/>
    <n v="4"/>
    <x v="6"/>
    <s v="NO"/>
    <n v="0"/>
    <n v="5"/>
    <x v="0"/>
  </r>
  <r>
    <s v="2nd Half Over 1.5"/>
    <n v="512185"/>
    <n v="29913598"/>
    <s v="Sweden"/>
    <s v="Allsvenskan"/>
    <d v="2020-07-23T18:00:00"/>
    <s v="Malmo FF"/>
    <s v="Hammarby"/>
    <n v="174383"/>
    <n v="30679"/>
    <n v="60"/>
    <n v="10"/>
    <n v="1.2"/>
    <n v="75"/>
    <n v="25"/>
    <n v="1.5"/>
    <n v="67"/>
    <n v="27"/>
    <n v="1.68"/>
    <m/>
    <m/>
    <m/>
    <n v="2"/>
    <n v="0"/>
    <x v="5"/>
    <s v="NO"/>
    <n v="3"/>
    <n v="0"/>
    <x v="0"/>
  </r>
  <r>
    <s v="2nd Half Over 1.5"/>
    <n v="512203"/>
    <n v="0"/>
    <s v="Belarus"/>
    <s v="Vysshaya Liga"/>
    <d v="2020-07-25T14:30:00"/>
    <s v="Isloch Minsk"/>
    <s v="Brest"/>
    <n v="0"/>
    <n v="0"/>
    <n v="55"/>
    <n v="5"/>
    <n v="1.1000000000000001"/>
    <n v="50"/>
    <n v="0"/>
    <n v="1"/>
    <n v="53"/>
    <n v="13"/>
    <n v="1.33"/>
    <m/>
    <m/>
    <m/>
    <n v="1"/>
    <n v="0"/>
    <x v="1"/>
    <s v="YES"/>
    <n v="2"/>
    <n v="0"/>
    <x v="0"/>
  </r>
  <r>
    <s v="2nd Half Over 1.5"/>
    <n v="512119"/>
    <n v="29918564"/>
    <s v="Denmark"/>
    <s v="1st Division"/>
    <d v="2020-07-25T15:00:00"/>
    <s v="Hvidovre"/>
    <s v="Roskilde"/>
    <n v="151007"/>
    <n v="518517"/>
    <n v="50"/>
    <n v="0"/>
    <n v="1"/>
    <n v="50"/>
    <n v="0"/>
    <n v="1"/>
    <n v="45"/>
    <n v="5"/>
    <n v="1.1299999999999999"/>
    <m/>
    <m/>
    <m/>
    <n v="0"/>
    <n v="0"/>
    <x v="3"/>
    <s v="NO"/>
    <n v="0"/>
    <n v="0"/>
    <x v="3"/>
  </r>
  <r>
    <s v="2nd Half Over 1.5"/>
    <n v="512108"/>
    <n v="29907597"/>
    <s v="Sweden"/>
    <s v="Superettan"/>
    <d v="2020-07-25T16:30:00"/>
    <s v="Jonkopings"/>
    <s v="Brage"/>
    <n v="503361"/>
    <n v="502308"/>
    <n v="67"/>
    <n v="17"/>
    <n v="1.34"/>
    <n v="50"/>
    <n v="0"/>
    <n v="1"/>
    <n v="43"/>
    <n v="3"/>
    <n v="1.08"/>
    <m/>
    <m/>
    <m/>
    <n v="1"/>
    <n v="0"/>
    <x v="1"/>
    <s v="YES"/>
    <n v="2"/>
    <n v="0"/>
    <x v="0"/>
  </r>
  <r>
    <s v="2nd Half Over 1.5"/>
    <n v="512456"/>
    <n v="29922556"/>
    <s v="Italy"/>
    <s v="Serie A"/>
    <d v="2020-07-25T18:30:00"/>
    <s v="Genoa"/>
    <s v="Inter"/>
    <n v="60310"/>
    <n v="63347"/>
    <n v="50"/>
    <n v="0"/>
    <n v="1"/>
    <n v="50"/>
    <n v="0"/>
    <n v="1"/>
    <n v="65"/>
    <n v="25"/>
    <n v="1.63"/>
    <m/>
    <m/>
    <m/>
    <n v="0"/>
    <n v="1"/>
    <x v="7"/>
    <s v="YES"/>
    <n v="0"/>
    <n v="3"/>
    <x v="1"/>
  </r>
  <r>
    <s v="2nd Half Over 1.5"/>
    <n v="512354"/>
    <n v="29919264"/>
    <s v="Turkey"/>
    <s v="Super Lig"/>
    <s v="25/07/20D20  19:00:00"/>
    <s v="Denizlispor"/>
    <s v="Ankaragucu"/>
    <n v="113123"/>
    <n v="113184"/>
    <n v="50"/>
    <n v="0"/>
    <n v="1"/>
    <n v="50"/>
    <n v="0"/>
    <n v="1"/>
    <n v="40"/>
    <n v="0"/>
    <n v="1"/>
    <m/>
    <m/>
    <m/>
    <n v="0"/>
    <n v="0"/>
    <x v="3"/>
    <s v="NO"/>
    <n v="0"/>
    <n v="1"/>
    <x v="0"/>
  </r>
  <r>
    <s v="2nd Half Over 1.5"/>
    <n v="512385"/>
    <n v="29919268"/>
    <s v="Japan"/>
    <s v="J1 League"/>
    <d v="2020-07-26T10:00:00"/>
    <s v="Yokohama"/>
    <s v="Urawa"/>
    <n v="2319612"/>
    <n v="441088"/>
    <n v="66"/>
    <n v="16"/>
    <n v="1.32"/>
    <n v="66"/>
    <n v="16"/>
    <n v="1.32"/>
    <n v="50"/>
    <n v="10"/>
    <n v="1.25"/>
    <m/>
    <m/>
    <m/>
    <n v="0"/>
    <n v="0"/>
    <x v="3"/>
    <s v="NO"/>
    <n v="0"/>
    <n v="2"/>
    <x v="1"/>
  </r>
  <r>
    <s v="2nd Half Over 1.5"/>
    <n v="512325"/>
    <n v="29920393"/>
    <s v="England"/>
    <s v="Premier League"/>
    <d v="2020-07-26T16:00:00"/>
    <s v="Crystal Palace"/>
    <s v="Tottenham"/>
    <n v="62523"/>
    <n v="48224"/>
    <n v="50"/>
    <n v="0"/>
    <n v="1"/>
    <n v="70"/>
    <n v="20"/>
    <n v="1.4"/>
    <n v="45"/>
    <n v="5"/>
    <n v="1.1299999999999999"/>
    <m/>
    <m/>
    <m/>
    <n v="0"/>
    <n v="1"/>
    <x v="7"/>
    <s v="YES"/>
    <n v="1"/>
    <n v="1"/>
    <x v="0"/>
  </r>
  <r>
    <s v="2nd Half Over 1.5"/>
    <n v="512420"/>
    <n v="29923272"/>
    <s v="Norway"/>
    <s v="Obos-ligaen"/>
    <d v="2020-07-27T17:00:00"/>
    <s v="K. Oslo"/>
    <s v="Sogndal"/>
    <n v="14136987"/>
    <n v="31322"/>
    <n v="50"/>
    <n v="0"/>
    <n v="1"/>
    <n v="50"/>
    <n v="0"/>
    <n v="1"/>
    <n v="75"/>
    <n v="35"/>
    <n v="1.88"/>
    <m/>
    <m/>
    <m/>
    <n v="2"/>
    <n v="0"/>
    <x v="5"/>
    <s v="NO"/>
    <n v="4"/>
    <n v="1"/>
    <x v="4"/>
  </r>
  <r>
    <s v="2nd Half Over 1.5"/>
    <n v="512419"/>
    <n v="29923270"/>
    <s v="Norway"/>
    <s v="Obos-ligaen"/>
    <d v="2020-07-27T17:00:00"/>
    <s v="Grorud"/>
    <s v="Jerv"/>
    <n v="6324659"/>
    <n v="398186"/>
    <n v="50"/>
    <n v="0"/>
    <n v="1"/>
    <n v="50"/>
    <n v="0"/>
    <n v="1"/>
    <n v="50"/>
    <n v="10"/>
    <n v="1.25"/>
    <m/>
    <m/>
    <m/>
    <n v="0"/>
    <n v="2"/>
    <x v="8"/>
    <s v="NO"/>
    <n v="0"/>
    <n v="3"/>
    <x v="0"/>
  </r>
  <r>
    <s v="2nd Half Over 1.5"/>
    <n v="512505"/>
    <n v="0"/>
    <s v="Norway"/>
    <s v="Obos-ligaen"/>
    <d v="2020-07-28T18:00:00"/>
    <s v="Ham-Kam"/>
    <s v="Ranheim"/>
    <n v="0"/>
    <n v="0"/>
    <n v="50"/>
    <n v="0"/>
    <n v="1"/>
    <n v="50"/>
    <n v="0"/>
    <n v="1"/>
    <n v="75"/>
    <n v="35"/>
    <n v="1.88"/>
    <m/>
    <m/>
    <m/>
    <n v="1"/>
    <n v="2"/>
    <x v="4"/>
    <s v="NO"/>
    <n v="3"/>
    <n v="4"/>
    <x v="5"/>
  </r>
  <r>
    <s v="2nd Half Over 1.5"/>
    <n v="512607"/>
    <n v="0"/>
    <s v="Sweden"/>
    <s v="Superettan"/>
    <d v="2020-07-29T18:00:00"/>
    <s v="GAIS"/>
    <s v="Ljungskile"/>
    <n v="0"/>
    <n v="0"/>
    <n v="50"/>
    <n v="0"/>
    <n v="1"/>
    <n v="50"/>
    <n v="0"/>
    <n v="1"/>
    <n v="50"/>
    <n v="10"/>
    <n v="1.25"/>
    <m/>
    <m/>
    <m/>
    <n v="1"/>
    <n v="1"/>
    <x v="2"/>
    <s v="NO"/>
    <n v="1"/>
    <n v="1"/>
    <x v="3"/>
  </r>
  <r>
    <s v="2nd Half Over 1.5"/>
    <n v="512608"/>
    <n v="0"/>
    <s v="Sweden"/>
    <s v="Superettan"/>
    <d v="2020-07-29T18:00:00"/>
    <s v="Jonkopings"/>
    <s v="Sundsvall"/>
    <n v="0"/>
    <n v="0"/>
    <n v="75"/>
    <n v="25"/>
    <n v="1.5"/>
    <n v="75"/>
    <n v="25"/>
    <n v="1.5"/>
    <n v="50"/>
    <n v="10"/>
    <n v="1.25"/>
    <m/>
    <m/>
    <m/>
    <n v="2"/>
    <n v="1"/>
    <x v="9"/>
    <s v="NO"/>
    <n v="3"/>
    <n v="3"/>
    <x v="4"/>
  </r>
  <r>
    <s v="2nd Half Over 1.5"/>
    <n v="512714"/>
    <n v="29920807"/>
    <s v="Norway"/>
    <s v="Eliteserien"/>
    <d v="2020-07-29T17:00:00"/>
    <s v="Mjondalen"/>
    <s v="Odd"/>
    <n v="3782270"/>
    <n v="10833201"/>
    <n v="50"/>
    <n v="0"/>
    <n v="1"/>
    <n v="50"/>
    <n v="0"/>
    <n v="1"/>
    <n v="63"/>
    <n v="23"/>
    <n v="1.58"/>
    <m/>
    <m/>
    <m/>
    <n v="0"/>
    <n v="1"/>
    <x v="7"/>
    <s v="YES"/>
    <n v="0"/>
    <n v="2"/>
    <x v="0"/>
  </r>
  <r>
    <s v="2nd Half Over 1.5"/>
    <n v="513041"/>
    <n v="29930802"/>
    <s v="Norway"/>
    <s v="Obos-ligaen"/>
    <d v="2020-07-31T17:00:00"/>
    <s v="Ranheim"/>
    <s v="Kongsvinger"/>
    <n v="22623366"/>
    <n v="774892"/>
    <n v="50"/>
    <n v="0"/>
    <n v="1"/>
    <n v="67"/>
    <n v="17"/>
    <n v="1.34"/>
    <n v="80"/>
    <n v="40"/>
    <n v="2"/>
    <m/>
    <m/>
    <m/>
    <n v="0"/>
    <n v="1"/>
    <x v="7"/>
    <s v="YES"/>
    <n v="3"/>
    <n v="2"/>
    <x v="5"/>
  </r>
  <r>
    <s v="2nd Half Over 1.5"/>
    <n v="512848"/>
    <n v="29930779"/>
    <s v="Norway"/>
    <s v="Obos-ligaen"/>
    <d v="2020-07-31T17:00:00"/>
    <s v="Strommen"/>
    <s v="Sandnes"/>
    <n v="1146634"/>
    <n v="778909"/>
    <n v="100"/>
    <n v="50"/>
    <n v="2"/>
    <n v="50"/>
    <n v="0"/>
    <n v="1"/>
    <n v="100"/>
    <n v="60"/>
    <n v="2.5"/>
    <m/>
    <m/>
    <m/>
    <n v="2"/>
    <n v="0"/>
    <x v="5"/>
    <s v="NO"/>
    <n v="4"/>
    <n v="0"/>
    <x v="1"/>
  </r>
  <r>
    <s v="2nd Half Over 1.5"/>
    <n v="512888"/>
    <n v="29932452"/>
    <s v="Italy"/>
    <s v="Serie B"/>
    <d v="2020-07-31T20:00:00"/>
    <s v="Cosenza"/>
    <s v="Juve Stabia"/>
    <n v="60302"/>
    <n v="1270340"/>
    <n v="50"/>
    <n v="0"/>
    <n v="1"/>
    <n v="50"/>
    <n v="0"/>
    <n v="1"/>
    <n v="50"/>
    <n v="10"/>
    <n v="1.25"/>
    <m/>
    <m/>
    <m/>
    <n v="2"/>
    <n v="1"/>
    <x v="9"/>
    <s v="NO"/>
    <n v="3"/>
    <n v="1"/>
    <x v="0"/>
  </r>
  <r>
    <s v="2nd Half Over 1.5"/>
    <n v="512893"/>
    <n v="29932457"/>
    <s v="Italy"/>
    <s v="Serie B"/>
    <d v="2020-07-31T20:00:00"/>
    <s v="Salernitana"/>
    <s v="Spezia"/>
    <n v="60303"/>
    <n v="522041"/>
    <n v="70"/>
    <n v="20"/>
    <n v="1.4"/>
    <n v="50"/>
    <n v="0"/>
    <n v="1"/>
    <n v="55"/>
    <n v="15"/>
    <n v="1.38"/>
    <m/>
    <m/>
    <m/>
    <n v="1"/>
    <n v="1"/>
    <x v="2"/>
    <s v="NO"/>
    <n v="1"/>
    <n v="2"/>
    <x v="0"/>
  </r>
  <r>
    <s v="2nd Half Over 1.5"/>
    <n v="512791"/>
    <n v="0"/>
    <s v="Japan"/>
    <s v="J1 League"/>
    <d v="2020-08-01T10:00:00"/>
    <s v="Yokohama"/>
    <s v="Hiroshima"/>
    <n v="0"/>
    <n v="0"/>
    <n v="50"/>
    <n v="0"/>
    <n v="1"/>
    <n v="66"/>
    <n v="16"/>
    <n v="1.32"/>
    <n v="43"/>
    <n v="3"/>
    <n v="1.08"/>
    <m/>
    <m/>
    <m/>
    <n v="0"/>
    <n v="2"/>
    <x v="8"/>
    <s v="NO"/>
    <n v="0"/>
    <n v="2"/>
    <x v="3"/>
  </r>
  <r>
    <s v="2nd Half Over 1.5"/>
    <n v="512880"/>
    <n v="29934271"/>
    <s v="South Korea"/>
    <s v="K League 2"/>
    <d v="2020-08-01T11:00:00"/>
    <s v="Ansan Police"/>
    <s v="Daejeon"/>
    <n v="23106571"/>
    <n v="5352230"/>
    <n v="50"/>
    <n v="0"/>
    <n v="1"/>
    <n v="50"/>
    <n v="0"/>
    <n v="1"/>
    <n v="50"/>
    <n v="10"/>
    <n v="1.25"/>
    <m/>
    <m/>
    <m/>
    <n v="0"/>
    <n v="1"/>
    <x v="7"/>
    <s v="YES"/>
    <n v="1"/>
    <n v="2"/>
    <x v="1"/>
  </r>
  <r>
    <s v="2nd Half Over 1.5"/>
    <n v="512910"/>
    <n v="29930909"/>
    <s v="Finland"/>
    <s v="Veikkausliiga"/>
    <d v="2020-08-01T15:00:00"/>
    <s v="Ilves"/>
    <s v="HIFK"/>
    <n v="1229635"/>
    <n v="3847575"/>
    <n v="50"/>
    <n v="0"/>
    <n v="1"/>
    <n v="50"/>
    <n v="0"/>
    <n v="1"/>
    <n v="50"/>
    <n v="10"/>
    <n v="1.25"/>
    <m/>
    <m/>
    <m/>
    <n v="2"/>
    <n v="1"/>
    <x v="9"/>
    <s v="NO"/>
    <n v="2"/>
    <n v="2"/>
    <x v="0"/>
  </r>
  <r>
    <s v="2nd Half Over 1.5"/>
    <n v="513059"/>
    <n v="29900313"/>
    <s v="Sweden"/>
    <s v="Allsvenskan"/>
    <d v="2020-08-02T16:30:00"/>
    <s v="Goteborg"/>
    <s v="Malmo FF"/>
    <n v="30689"/>
    <n v="174383"/>
    <n v="66"/>
    <n v="16"/>
    <n v="1.32"/>
    <n v="100"/>
    <n v="50"/>
    <n v="2"/>
    <n v="45"/>
    <n v="5"/>
    <n v="1.1299999999999999"/>
    <m/>
    <m/>
    <m/>
    <n v="0"/>
    <n v="2"/>
    <x v="8"/>
    <s v="NO"/>
    <n v="0"/>
    <n v="3"/>
    <x v="0"/>
  </r>
  <r>
    <s v="2nd Half Over 1.5"/>
    <n v="513092"/>
    <n v="0"/>
    <s v="Italy"/>
    <s v="Serie A"/>
    <d v="2020-08-02T19:45:00"/>
    <s v="Bologna"/>
    <s v="Torino"/>
    <n v="0"/>
    <n v="0"/>
    <n v="60"/>
    <n v="10"/>
    <n v="1.2"/>
    <n v="60"/>
    <n v="10"/>
    <n v="1.2"/>
    <n v="45"/>
    <n v="5"/>
    <n v="1.1299999999999999"/>
    <m/>
    <m/>
    <m/>
    <n v="1"/>
    <n v="0"/>
    <x v="1"/>
    <s v="YES"/>
    <n v="1"/>
    <n v="1"/>
    <x v="0"/>
  </r>
  <r>
    <s v="2nd Half Over 1.5"/>
    <n v="513292"/>
    <n v="29938274"/>
    <s v="Finland"/>
    <s v="Veikkausliiga"/>
    <d v="2020-08-05T16:30:00"/>
    <s v="SJK"/>
    <s v="KuPS"/>
    <n v="5418845"/>
    <n v="139510"/>
    <n v="66"/>
    <n v="16"/>
    <n v="1.32"/>
    <n v="50"/>
    <n v="0"/>
    <n v="1"/>
    <n v="43"/>
    <n v="3"/>
    <n v="1.08"/>
    <m/>
    <m/>
    <m/>
    <n v="0"/>
    <n v="0"/>
    <x v="3"/>
    <s v="NO"/>
    <n v="1"/>
    <n v="1"/>
    <x v="1"/>
  </r>
  <r>
    <s v="2nd Half Over 1.5"/>
    <n v="513288"/>
    <n v="29941305"/>
    <s v="Belarus"/>
    <s v="Vysshaya Liga"/>
    <d v="2020-08-06T18:00:00"/>
    <s v="Shakhtyor Soligorsk"/>
    <s v="Brest"/>
    <n v="46981"/>
    <n v="2482528"/>
    <n v="50"/>
    <n v="0"/>
    <n v="1"/>
    <n v="55"/>
    <n v="5"/>
    <n v="1.1000000000000001"/>
    <n v="47"/>
    <n v="7"/>
    <n v="1.18"/>
    <m/>
    <m/>
    <m/>
    <n v="0"/>
    <n v="0"/>
    <x v="3"/>
    <s v="NO"/>
    <n v="1"/>
    <n v="0"/>
    <x v="0"/>
  </r>
  <r>
    <s v="2nd Half Over 1.5"/>
    <n v="513446"/>
    <n v="0"/>
    <s v="Japan"/>
    <s v="J1 League"/>
    <d v="2020-08-08T11:00:00"/>
    <s v="Kobe"/>
    <s v="Vegalta Sendai"/>
    <n v="0"/>
    <n v="0"/>
    <n v="75"/>
    <n v="25"/>
    <n v="1.5"/>
    <n v="66"/>
    <n v="16"/>
    <n v="1.32"/>
    <n v="57"/>
    <n v="17"/>
    <n v="1.43"/>
    <m/>
    <m/>
    <m/>
    <n v="0"/>
    <n v="1"/>
    <x v="7"/>
    <s v="YES"/>
    <n v="1"/>
    <n v="2"/>
    <x v="1"/>
  </r>
  <r>
    <s v="2nd Half Over 1.5"/>
    <n v="513444"/>
    <n v="0"/>
    <s v="Japan"/>
    <s v="J1 League"/>
    <d v="2020-08-08T11:00:00"/>
    <s v="G-Osaka"/>
    <s v="Yokohama"/>
    <n v="0"/>
    <n v="0"/>
    <n v="50"/>
    <n v="0"/>
    <n v="1"/>
    <n v="66"/>
    <n v="16"/>
    <n v="1.32"/>
    <n v="43"/>
    <n v="3"/>
    <n v="1.08"/>
    <m/>
    <m/>
    <m/>
    <n v="1"/>
    <n v="0"/>
    <x v="1"/>
    <s v="YES"/>
    <n v="2"/>
    <n v="1"/>
    <x v="1"/>
  </r>
  <r>
    <s v="2nd Half Over 1.5"/>
    <n v="513743"/>
    <n v="29939048"/>
    <s v="Norway"/>
    <s v="Eliteserien"/>
    <d v="2020-08-09T17:00:00"/>
    <s v="Stromsgodset"/>
    <s v="Sandefjord"/>
    <n v="31319"/>
    <n v="199646"/>
    <n v="66"/>
    <n v="16"/>
    <n v="1.32"/>
    <n v="50"/>
    <n v="0"/>
    <n v="1"/>
    <n v="67"/>
    <n v="27"/>
    <n v="1.68"/>
    <m/>
    <m/>
    <m/>
    <n v="1"/>
    <n v="2"/>
    <x v="4"/>
    <s v="NO"/>
    <n v="3"/>
    <n v="4"/>
    <x v="5"/>
  </r>
  <r>
    <s v="2nd Half Over 1.5"/>
    <n v="513744"/>
    <n v="29939047"/>
    <s v="Norway"/>
    <s v="Eliteserien"/>
    <d v="2020-08-09T19:30:00"/>
    <s v="Rosenborg"/>
    <s v="Sarpsborg 08"/>
    <n v="55224"/>
    <n v="778903"/>
    <n v="67"/>
    <n v="17"/>
    <n v="1.34"/>
    <n v="60"/>
    <n v="10"/>
    <n v="1.2"/>
    <n v="45"/>
    <n v="5"/>
    <n v="1.1299999999999999"/>
    <m/>
    <m/>
    <m/>
    <n v="1"/>
    <n v="1"/>
    <x v="2"/>
    <s v="NO"/>
    <n v="5"/>
    <n v="1"/>
    <x v="5"/>
  </r>
  <r>
    <s v="2nd Half Over 1.5"/>
    <n v="513746"/>
    <n v="0"/>
    <s v="Norway"/>
    <s v="Obos-ligaen"/>
    <d v="2020-08-10T17:00:00"/>
    <s v="Jerv"/>
    <s v="Kongsvinger"/>
    <n v="0"/>
    <n v="0"/>
    <n v="67"/>
    <n v="17"/>
    <n v="1.34"/>
    <n v="75"/>
    <n v="25"/>
    <n v="1.5"/>
    <n v="71"/>
    <n v="31"/>
    <n v="1.78"/>
    <m/>
    <m/>
    <m/>
    <n v="1"/>
    <n v="0"/>
    <x v="1"/>
    <s v="YES"/>
    <n v="1"/>
    <n v="1"/>
    <x v="0"/>
  </r>
  <r>
    <s v="2nd Half Over 1.5"/>
    <n v="513748"/>
    <n v="0"/>
    <s v="Norway"/>
    <s v="Obos-ligaen"/>
    <d v="2020-08-10T17:00:00"/>
    <s v="Ranheim"/>
    <s v="Raufoss"/>
    <n v="0"/>
    <n v="0"/>
    <n v="67"/>
    <n v="17"/>
    <n v="1.34"/>
    <n v="50"/>
    <n v="0"/>
    <n v="1"/>
    <n v="57"/>
    <n v="17"/>
    <n v="1.43"/>
    <m/>
    <m/>
    <m/>
    <n v="1"/>
    <n v="0"/>
    <x v="1"/>
    <s v="YES"/>
    <n v="3"/>
    <n v="0"/>
    <x v="1"/>
  </r>
  <r>
    <s v="2nd Half Over 1.5"/>
    <n v="513892"/>
    <n v="0"/>
    <s v="Sweden"/>
    <s v="Allsvenskan"/>
    <d v="2020-08-10T18:00:00"/>
    <s v="Sirius"/>
    <s v="Varbergs"/>
    <n v="0"/>
    <n v="0"/>
    <n v="50"/>
    <n v="0"/>
    <n v="1"/>
    <n v="50"/>
    <n v="0"/>
    <n v="1"/>
    <n v="58"/>
    <n v="18"/>
    <n v="1.45"/>
    <m/>
    <m/>
    <m/>
    <n v="2"/>
    <n v="1"/>
    <x v="9"/>
    <s v="NO"/>
    <n v="3"/>
    <n v="3"/>
    <x v="4"/>
  </r>
  <r>
    <s v="2nd Half Over 1.5"/>
    <n v="513745"/>
    <n v="0"/>
    <s v="Norway"/>
    <s v="Eliteserien"/>
    <d v="2020-08-10T19:30:00"/>
    <s v="Molde"/>
    <s v="Brann"/>
    <n v="0"/>
    <n v="0"/>
    <n v="50"/>
    <n v="0"/>
    <n v="1"/>
    <n v="50"/>
    <n v="0"/>
    <n v="1"/>
    <n v="58"/>
    <n v="18"/>
    <n v="1.45"/>
    <m/>
    <m/>
    <m/>
    <n v="1"/>
    <n v="1"/>
    <x v="2"/>
    <s v="NO"/>
    <n v="1"/>
    <n v="2"/>
    <x v="0"/>
  </r>
  <r>
    <s v="2nd Half Over 1.5"/>
    <n v="514380"/>
    <n v="29954200"/>
    <s v="Norway"/>
    <s v="Obos-ligaen"/>
    <d v="2020-08-14T17:00:00"/>
    <s v="Ranheim"/>
    <s v="Oygarden"/>
    <n v="22623366"/>
    <n v="27934139"/>
    <n v="75"/>
    <n v="25"/>
    <n v="1.5"/>
    <n v="50"/>
    <n v="0"/>
    <n v="1"/>
    <n v="75"/>
    <n v="35"/>
    <n v="1.88"/>
    <m/>
    <m/>
    <m/>
    <n v="2"/>
    <n v="0"/>
    <x v="5"/>
    <s v="NO"/>
    <n v="6"/>
    <n v="1"/>
    <x v="2"/>
  </r>
  <r>
    <s v="2nd Half Over 1.5"/>
    <n v="514684"/>
    <n v="29954206"/>
    <s v="Norway"/>
    <s v="Obos-ligaen"/>
    <d v="2020-08-14T17:00:00"/>
    <s v="Sandnes"/>
    <s v="K. Oslo"/>
    <n v="778909"/>
    <n v="14136987"/>
    <n v="50"/>
    <n v="0"/>
    <n v="1"/>
    <n v="66"/>
    <n v="16"/>
    <n v="1.32"/>
    <n v="86"/>
    <n v="46"/>
    <n v="2.15"/>
    <m/>
    <m/>
    <m/>
    <n v="2"/>
    <n v="1"/>
    <x v="9"/>
    <s v="NO"/>
    <n v="3"/>
    <n v="1"/>
    <x v="0"/>
  </r>
  <r>
    <s v="2nd Half Over 1.5"/>
    <n v="514696"/>
    <n v="0"/>
    <s v="Sweden"/>
    <s v="Allsvenskan"/>
    <d v="2020-08-16T16:30:00"/>
    <s v="Mjallby"/>
    <s v="Malmo FF"/>
    <n v="0"/>
    <n v="0"/>
    <n v="72"/>
    <n v="22"/>
    <n v="1.44"/>
    <n v="86"/>
    <n v="36"/>
    <n v="1.72"/>
    <n v="43"/>
    <n v="3"/>
    <n v="1.08"/>
    <m/>
    <m/>
    <m/>
    <n v="1"/>
    <n v="0"/>
    <x v="1"/>
    <s v="YES"/>
    <n v="2"/>
    <n v="2"/>
    <x v="4"/>
  </r>
  <r>
    <s v="2nd Half Over 1.5"/>
    <n v="514682"/>
    <n v="0"/>
    <s v="Norway"/>
    <s v="Eliteserien"/>
    <d v="2020-08-16T19:30:00"/>
    <s v="Rosenborg"/>
    <s v="Aalesund"/>
    <n v="0"/>
    <n v="0"/>
    <n v="57"/>
    <n v="7"/>
    <n v="1.1399999999999999"/>
    <n v="50"/>
    <n v="0"/>
    <n v="1"/>
    <n v="62"/>
    <n v="22"/>
    <n v="1.55"/>
    <m/>
    <m/>
    <m/>
    <n v="3"/>
    <n v="1"/>
    <x v="0"/>
    <s v="NO"/>
    <n v="3"/>
    <n v="2"/>
    <x v="0"/>
  </r>
  <r>
    <s v="2nd Half Over 1.5"/>
    <n v="515001"/>
    <n v="29956344"/>
    <s v="Norway"/>
    <s v="Obos-ligaen"/>
    <d v="2020-08-17T17:00:00"/>
    <s v="Lillestrom"/>
    <s v="Raufoss"/>
    <n v="10770"/>
    <n v="152564"/>
    <n v="50"/>
    <n v="0"/>
    <n v="1"/>
    <n v="60"/>
    <n v="10"/>
    <n v="1.2"/>
    <n v="44"/>
    <n v="4"/>
    <n v="1.1000000000000001"/>
    <m/>
    <m/>
    <m/>
    <n v="1"/>
    <n v="1"/>
    <x v="2"/>
    <s v="NO"/>
    <n v="2"/>
    <n v="2"/>
    <x v="1"/>
  </r>
  <r>
    <s v="2nd Half Over 1.5"/>
    <n v="515055"/>
    <n v="29959602"/>
    <s v="Finland"/>
    <s v="Veikkausliiga"/>
    <d v="2020-08-18T16:30:00"/>
    <s v="Haka"/>
    <s v="HJK"/>
    <n v="516339"/>
    <n v="6390"/>
    <n v="50"/>
    <n v="0"/>
    <n v="1"/>
    <n v="50"/>
    <n v="0"/>
    <n v="1"/>
    <n v="50"/>
    <n v="10"/>
    <n v="1.25"/>
    <m/>
    <m/>
    <m/>
    <n v="0"/>
    <n v="0"/>
    <x v="3"/>
    <s v="NO"/>
    <n v="1"/>
    <n v="4"/>
    <x v="2"/>
  </r>
  <r>
    <s v="2nd Half Over 1.5"/>
    <n v="514925"/>
    <n v="29961223"/>
    <s v="Japan"/>
    <s v="J1 League"/>
    <d v="2020-08-19T11:30:00"/>
    <s v="Sapporo"/>
    <s v="Oita"/>
    <n v="2245760"/>
    <n v="441089"/>
    <n v="50"/>
    <n v="0"/>
    <n v="1"/>
    <n v="60"/>
    <n v="10"/>
    <n v="1.2"/>
    <n v="44"/>
    <n v="4"/>
    <n v="1.1000000000000001"/>
    <m/>
    <m/>
    <m/>
    <n v="0"/>
    <n v="1"/>
    <x v="7"/>
    <s v="YES"/>
    <n v="1"/>
    <n v="1"/>
    <x v="0"/>
  </r>
  <r>
    <s v="2nd Half Over 1.5"/>
    <n v="515859"/>
    <n v="29964417"/>
    <s v="Japan"/>
    <s v="J1 League"/>
    <d v="2020-08-22T10:00:00"/>
    <s v="Shimizu"/>
    <s v="Yokohama"/>
    <n v="441086"/>
    <n v="2319612"/>
    <n v="50"/>
    <n v="0"/>
    <n v="1"/>
    <n v="75"/>
    <n v="25"/>
    <n v="1.5"/>
    <n v="80"/>
    <n v="40"/>
    <n v="2"/>
    <m/>
    <m/>
    <m/>
    <n v="1"/>
    <n v="2"/>
    <x v="4"/>
    <s v="NO"/>
    <n v="2"/>
    <n v="3"/>
    <x v="1"/>
  </r>
  <r>
    <s v="2nd Half Over 1.5"/>
    <n v="516134"/>
    <n v="29974934"/>
    <s v="Japan"/>
    <s v="J1 League"/>
    <d v="2020-08-26T11:00:00"/>
    <s v="Kobe"/>
    <s v="Kawasaki Frontale"/>
    <n v="441082"/>
    <n v="1080507"/>
    <n v="83"/>
    <n v="33"/>
    <n v="1.66"/>
    <n v="50"/>
    <n v="0"/>
    <n v="1"/>
    <n v="67"/>
    <n v="27"/>
    <n v="1.68"/>
    <n v="12"/>
    <n v="2"/>
    <n v="1.2"/>
    <n v="2"/>
    <n v="1"/>
    <x v="9"/>
    <s v="NO"/>
    <n v="2"/>
    <n v="2"/>
    <x v="0"/>
  </r>
  <r>
    <s v="2nd Half Over 1.5"/>
    <n v="516400"/>
    <n v="29972215"/>
    <s v="Japan"/>
    <s v="J1 League"/>
    <d v="2020-08-29T11:00:00"/>
    <s v="Hiroshima"/>
    <s v="Vegalta Sendai"/>
    <n v="744103"/>
    <n v="442179"/>
    <n v="60"/>
    <n v="10"/>
    <n v="1.2"/>
    <n v="60"/>
    <n v="10"/>
    <n v="1.2"/>
    <n v="40"/>
    <n v="0"/>
    <n v="1"/>
    <n v="10"/>
    <n v="0"/>
    <n v="1"/>
    <n v="1"/>
    <n v="0"/>
    <x v="1"/>
    <s v="YES"/>
    <n v="1"/>
    <n v="1"/>
    <x v="0"/>
  </r>
  <r>
    <s v="2nd Half Over 1.5"/>
    <n v="516640"/>
    <n v="29969779"/>
    <s v="Norway"/>
    <s v="Eliteserien"/>
    <d v="2020-08-29T17:00:00"/>
    <s v="Haugesund"/>
    <s v="Valerenga"/>
    <n v="152566"/>
    <n v="132563"/>
    <n v="51"/>
    <n v="1"/>
    <n v="1.02"/>
    <n v="63"/>
    <n v="13"/>
    <n v="1.26"/>
    <n v="44"/>
    <n v="4"/>
    <n v="1.1000000000000001"/>
    <n v="16"/>
    <n v="6"/>
    <n v="1.6"/>
    <n v="2"/>
    <n v="0"/>
    <x v="5"/>
    <s v="NO"/>
    <n v="3"/>
    <n v="0"/>
    <x v="0"/>
  </r>
  <r>
    <s v="2nd Half Over 1.5"/>
    <n v="516415"/>
    <n v="29984708"/>
    <s v="South Korea"/>
    <s v="K League 2"/>
    <d v="2020-08-30T11:00:00"/>
    <s v="Ansan Greeners"/>
    <s v="Seoul E."/>
    <n v="12765833"/>
    <n v="10299726"/>
    <n v="50"/>
    <n v="0"/>
    <n v="1"/>
    <n v="57"/>
    <n v="7"/>
    <n v="1.1399999999999999"/>
    <n v="40"/>
    <n v="0"/>
    <n v="1"/>
    <n v="15"/>
    <n v="5"/>
    <n v="1.5"/>
    <n v="2"/>
    <n v="0"/>
    <x v="5"/>
    <s v="NO"/>
    <n v="3"/>
    <n v="0"/>
    <x v="0"/>
  </r>
  <r>
    <s v="2nd Half Over 1.5"/>
    <n v="516659"/>
    <n v="29981711"/>
    <s v="Norway"/>
    <s v="Obos-ligaen"/>
    <d v="2020-08-30T14:00:00"/>
    <s v="Ranheim"/>
    <s v="K. Oslo"/>
    <n v="22623366"/>
    <n v="14136987"/>
    <n v="50"/>
    <n v="0"/>
    <n v="1"/>
    <n v="60"/>
    <n v="10"/>
    <n v="1.2"/>
    <n v="82"/>
    <n v="42"/>
    <n v="2.0499999999999998"/>
    <n v="11"/>
    <n v="1"/>
    <n v="1.1000000000000001"/>
    <n v="0"/>
    <n v="0"/>
    <x v="3"/>
    <s v="NO"/>
    <n v="0"/>
    <n v="1"/>
    <x v="0"/>
  </r>
  <r>
    <s v="2nd Half Over 1.5"/>
    <n v="516663"/>
    <n v="29981666"/>
    <s v="Norway"/>
    <s v="Obos-ligaen"/>
    <d v="2020-08-30T14:00:00"/>
    <s v="Tromso"/>
    <s v="Ull/Kisa"/>
    <n v="50046"/>
    <n v="6267893"/>
    <n v="50"/>
    <n v="0"/>
    <n v="1"/>
    <n v="80"/>
    <n v="30"/>
    <n v="1.6"/>
    <n v="64"/>
    <n v="24"/>
    <n v="1.6"/>
    <n v="11"/>
    <n v="1"/>
    <n v="1.1000000000000001"/>
    <n v="2"/>
    <n v="0"/>
    <x v="5"/>
    <s v="NO"/>
    <n v="2"/>
    <n v="1"/>
    <x v="0"/>
  </r>
  <r>
    <s v="2nd Half Over 1.5"/>
    <n v="516840"/>
    <n v="29979446"/>
    <s v="Finland"/>
    <s v="Veikkausliiga"/>
    <d v="2020-08-30T16:30:00"/>
    <s v="HJK"/>
    <s v="Mariehamn"/>
    <n v="6390"/>
    <n v="1099216"/>
    <n v="100"/>
    <n v="50"/>
    <n v="2"/>
    <n v="80"/>
    <n v="30"/>
    <n v="1.6"/>
    <n v="64"/>
    <n v="24"/>
    <n v="1.6"/>
    <n v="11"/>
    <n v="1"/>
    <n v="1.1000000000000001"/>
    <n v="4"/>
    <n v="1"/>
    <x v="10"/>
    <s v="NO"/>
    <n v="6"/>
    <n v="1"/>
    <x v="1"/>
  </r>
  <r>
    <s v="2nd Half Over 1.5"/>
    <n v="516922"/>
    <n v="29965208"/>
    <s v="Sweden"/>
    <s v="Allsvenskan"/>
    <d v="2020-08-30T16:30:00"/>
    <s v="Hammarby"/>
    <s v="Kalmar"/>
    <n v="30679"/>
    <n v="130433"/>
    <n v="51"/>
    <n v="1"/>
    <n v="1.02"/>
    <n v="50"/>
    <n v="0"/>
    <n v="1"/>
    <n v="44"/>
    <n v="4"/>
    <n v="1.1000000000000001"/>
    <n v="16"/>
    <n v="6"/>
    <n v="1.6"/>
    <n v="1"/>
    <n v="2"/>
    <x v="4"/>
    <s v="NO"/>
    <n v="3"/>
    <n v="3"/>
    <x v="4"/>
  </r>
  <r>
    <s v="2nd Half Over 1.5"/>
    <n v="517794"/>
    <n v="0"/>
    <s v="Norway"/>
    <s v="Obos-ligaen"/>
    <d v="2020-09-08T16:00:00"/>
    <s v="Grorud"/>
    <s v="Stjordals Blink"/>
    <n v="0"/>
    <n v="0"/>
    <n v="58"/>
    <n v="8"/>
    <n v="1.1599999999999999"/>
    <n v="50"/>
    <n v="0"/>
    <n v="1"/>
    <n v="54"/>
    <n v="14"/>
    <n v="1.35"/>
    <n v="13"/>
    <n v="3"/>
    <n v="1.3"/>
    <n v="0"/>
    <n v="0"/>
    <x v="3"/>
    <s v="NO"/>
    <n v="1"/>
    <n v="1"/>
    <x v="1"/>
  </r>
  <r>
    <s v="2nd Half Over 1.5"/>
    <n v="517588"/>
    <n v="0"/>
    <s v="Japan"/>
    <s v="J1 League"/>
    <d v="2020-09-09T11:00:00"/>
    <s v="FC Tokyo"/>
    <s v="Yokohama"/>
    <n v="0"/>
    <n v="0"/>
    <n v="67"/>
    <n v="17"/>
    <n v="1.34"/>
    <n v="67"/>
    <n v="17"/>
    <n v="1.34"/>
    <n v="67"/>
    <n v="27"/>
    <n v="1.68"/>
    <n v="12"/>
    <n v="2"/>
    <n v="1.2"/>
    <n v="1"/>
    <n v="1"/>
    <x v="2"/>
    <s v="NO"/>
    <n v="2"/>
    <n v="1"/>
    <x v="0"/>
  </r>
  <r>
    <s v="2nd Half Over 1.5"/>
    <n v="517915"/>
    <n v="0"/>
    <s v="Finland"/>
    <s v="Veikkausliiga"/>
    <d v="2020-09-09T16:30:00"/>
    <s v="TPS"/>
    <s v="Haka"/>
    <n v="0"/>
    <n v="0"/>
    <n v="50"/>
    <n v="0"/>
    <n v="1"/>
    <n v="50"/>
    <n v="0"/>
    <n v="1"/>
    <n v="42"/>
    <n v="2"/>
    <n v="1.05"/>
    <n v="12"/>
    <n v="2"/>
    <n v="1.2"/>
    <n v="1"/>
    <n v="2"/>
    <x v="4"/>
    <s v="NO"/>
    <n v="1"/>
    <n v="3"/>
    <x v="0"/>
  </r>
  <r>
    <s v="2nd Half Over 1.5"/>
    <n v="518879"/>
    <n v="29989406"/>
    <s v="Sweden"/>
    <s v="Allsvenskan"/>
    <d v="2020-09-13T16:30:00"/>
    <s v="Mjallby"/>
    <s v="Varbergs"/>
    <n v="60143"/>
    <n v="6225055"/>
    <n v="77"/>
    <n v="27"/>
    <n v="1.54"/>
    <n v="51"/>
    <n v="1"/>
    <n v="1.02"/>
    <n v="53"/>
    <n v="13"/>
    <n v="1.33"/>
    <n v="17"/>
    <n v="7"/>
    <n v="1.7"/>
    <n v="0"/>
    <n v="2"/>
    <x v="8"/>
    <s v="NO"/>
    <n v="2"/>
    <n v="3"/>
    <x v="4"/>
  </r>
  <r>
    <s v="2nd Half Over 1.5"/>
    <n v="518851"/>
    <n v="29979294"/>
    <s v="Norway"/>
    <s v="Eliteserien"/>
    <d v="2020-09-13T17:00:00"/>
    <s v="Mjondalen"/>
    <s v="Sandefjord"/>
    <n v="3782270"/>
    <n v="199646"/>
    <n v="58"/>
    <n v="8"/>
    <n v="1.1599999999999999"/>
    <n v="50"/>
    <n v="0"/>
    <n v="1"/>
    <n v="53"/>
    <n v="13"/>
    <n v="1.33"/>
    <n v="15"/>
    <n v="5"/>
    <n v="1.5"/>
    <n v="0"/>
    <n v="1"/>
    <x v="7"/>
    <s v="YES"/>
    <n v="0"/>
    <n v="2"/>
    <x v="0"/>
  </r>
  <r>
    <s v="2nd Half Over 1.5"/>
    <n v="519197"/>
    <n v="0"/>
    <s v="China"/>
    <s v="Super League"/>
    <d v="2020-09-14T11:00:00"/>
    <s v="Henan Jianye"/>
    <s v="Shenzhen"/>
    <n v="0"/>
    <n v="0"/>
    <n v="60"/>
    <n v="10"/>
    <n v="1.2"/>
    <n v="100"/>
    <n v="50"/>
    <n v="2"/>
    <n v="40"/>
    <n v="0"/>
    <n v="1"/>
    <n v="10"/>
    <n v="0"/>
    <n v="1"/>
    <n v="0"/>
    <n v="3"/>
    <x v="11"/>
    <s v="NO"/>
    <n v="1"/>
    <n v="3"/>
    <x v="0"/>
  </r>
  <r>
    <s v="2nd Half Over 1.5"/>
    <n v="520014"/>
    <n v="30013538"/>
    <s v="Japan"/>
    <s v="J1 League"/>
    <d v="2020-09-16T11:00:00"/>
    <s v="FC Tokyo"/>
    <s v="Oita"/>
    <n v="350849"/>
    <n v="441089"/>
    <n v="57"/>
    <n v="7"/>
    <n v="1.1399999999999999"/>
    <n v="63"/>
    <n v="13"/>
    <n v="1.26"/>
    <n v="40"/>
    <n v="0"/>
    <n v="1"/>
    <n v="15"/>
    <n v="5"/>
    <n v="1.5"/>
    <n v="0"/>
    <n v="0"/>
    <x v="3"/>
    <s v="NO"/>
    <n v="2"/>
    <n v="3"/>
    <x v="2"/>
  </r>
  <r>
    <s v="2nd Half Over 1.5"/>
    <n v="520015"/>
    <n v="30017366"/>
    <s v="Japan"/>
    <s v="J1 League"/>
    <d v="2020-09-16T11:00:00"/>
    <s v="Kobe"/>
    <s v="C-Osaka"/>
    <n v="441082"/>
    <n v="361742"/>
    <n v="66"/>
    <n v="16"/>
    <n v="1.32"/>
    <n v="50"/>
    <n v="0"/>
    <n v="1"/>
    <n v="82"/>
    <n v="42"/>
    <n v="2.0499999999999998"/>
    <n v="17"/>
    <n v="7"/>
    <n v="1.7"/>
    <n v="0"/>
    <n v="0"/>
    <x v="3"/>
    <s v="NO"/>
    <n v="0"/>
    <n v="1"/>
    <x v="0"/>
  </r>
  <r>
    <s v="2nd Half Over 1.5"/>
    <n v="520296"/>
    <n v="30017720"/>
    <s v="China"/>
    <s v="Super League"/>
    <d v="2020-09-21T12:35:00"/>
    <s v="Shanghai Shenhua"/>
    <s v="Jiangsu Suning"/>
    <n v="1550828"/>
    <n v="10864488"/>
    <n v="60"/>
    <n v="10"/>
    <n v="1.2"/>
    <n v="60"/>
    <n v="10"/>
    <n v="1.2"/>
    <n v="50"/>
    <n v="10"/>
    <n v="1.25"/>
    <n v="10"/>
    <n v="0"/>
    <n v="1"/>
    <n v="0"/>
    <n v="0"/>
    <x v="3"/>
    <s v="NO"/>
    <n v="0"/>
    <n v="0"/>
    <x v="3"/>
  </r>
  <r>
    <s v="2nd Half Over 1.5"/>
    <n v="520523"/>
    <n v="30020218"/>
    <s v="Norway"/>
    <s v="Obos-ligaen"/>
    <d v="2020-09-21T17:00:00"/>
    <s v="Lillestrom"/>
    <s v="Kongsvinger"/>
    <n v="10770"/>
    <n v="774892"/>
    <n v="58"/>
    <n v="8"/>
    <n v="1.1599999999999999"/>
    <n v="63"/>
    <n v="13"/>
    <n v="1.26"/>
    <n v="53"/>
    <n v="13"/>
    <n v="1.33"/>
    <n v="15"/>
    <n v="5"/>
    <n v="1.5"/>
    <n v="0"/>
    <n v="0"/>
    <x v="3"/>
    <s v="NO"/>
    <n v="2"/>
    <n v="0"/>
    <x v="1"/>
  </r>
  <r>
    <s v="2nd Half Over 1.5"/>
    <n v="520570"/>
    <n v="30009951"/>
    <s v="Sweden"/>
    <s v="Allsvenskan"/>
    <d v="2020-09-21T18:00:00"/>
    <s v="Mjallby"/>
    <s v="Orebro"/>
    <n v="60143"/>
    <n v="42617"/>
    <n v="70"/>
    <n v="20"/>
    <n v="1.4"/>
    <n v="60"/>
    <n v="10"/>
    <n v="1.2"/>
    <n v="50"/>
    <n v="10"/>
    <n v="1.25"/>
    <n v="20"/>
    <n v="10"/>
    <n v="2"/>
    <n v="0"/>
    <n v="0"/>
    <x v="3"/>
    <s v="NO"/>
    <n v="1"/>
    <n v="0"/>
    <x v="0"/>
  </r>
  <r>
    <s v="2nd Half Over 1.5"/>
    <n v="521092"/>
    <n v="0"/>
    <s v="USA"/>
    <s v="Mls"/>
    <d v="2020-09-24T02:30:00"/>
    <s v="Real Salt Lake"/>
    <s v="Los Angeles Galaxy"/>
    <n v="0"/>
    <n v="0"/>
    <n v="63"/>
    <n v="13"/>
    <n v="1.26"/>
    <n v="60"/>
    <n v="10"/>
    <n v="1.2"/>
    <n v="46"/>
    <n v="6"/>
    <n v="1.1499999999999999"/>
    <n v="13"/>
    <n v="3"/>
    <n v="1.3"/>
    <n v="0"/>
    <n v="0"/>
    <x v="3"/>
    <s v="NO"/>
    <n v="2"/>
    <n v="0"/>
    <x v="1"/>
  </r>
  <r>
    <s v="2nd Half Over 1.5"/>
    <n v="520822"/>
    <n v="0"/>
    <s v="Chile"/>
    <s v="Primera Division"/>
    <d v="2020-09-24T17:30:00"/>
    <s v="U. De Concepcion"/>
    <s v="O'Higgins"/>
    <n v="0"/>
    <n v="0"/>
    <n v="60"/>
    <n v="10"/>
    <n v="1.2"/>
    <n v="80"/>
    <n v="30"/>
    <n v="1.6"/>
    <n v="50"/>
    <n v="10"/>
    <n v="1.25"/>
    <n v="10"/>
    <n v="0"/>
    <n v="1"/>
    <n v="1"/>
    <n v="2"/>
    <x v="4"/>
    <s v="NO"/>
    <n v="1"/>
    <n v="4"/>
    <x v="1"/>
  </r>
  <r>
    <s v="2nd Half Over 1.5"/>
    <n v="522279"/>
    <n v="30029663"/>
    <s v="China"/>
    <s v="Super League"/>
    <d v="2020-09-25T13:00:00"/>
    <s v="Wuhan Zall"/>
    <s v="Hebei"/>
    <n v="10335751"/>
    <n v="10718994"/>
    <n v="50"/>
    <n v="0"/>
    <n v="1"/>
    <n v="50"/>
    <n v="0"/>
    <n v="1"/>
    <n v="67"/>
    <n v="27"/>
    <n v="1.68"/>
    <n v="12"/>
    <n v="2"/>
    <n v="1.2"/>
    <n v="0"/>
    <n v="1"/>
    <x v="7"/>
    <s v="YES"/>
    <n v="0"/>
    <n v="2"/>
    <x v="0"/>
  </r>
  <r>
    <s v="2nd Half Over 1.5"/>
    <n v="522227"/>
    <n v="30018911"/>
    <s v="Mexico"/>
    <s v="Liga Mx"/>
    <d v="2020-09-27T01:00:00"/>
    <s v="U.N.A.M.- Pumas"/>
    <s v="Necaxa"/>
    <n v="328955"/>
    <n v="230910"/>
    <n v="67"/>
    <n v="17"/>
    <n v="1.34"/>
    <n v="50"/>
    <n v="0"/>
    <n v="1"/>
    <n v="80"/>
    <n v="40"/>
    <n v="2"/>
    <n v="10"/>
    <n v="0"/>
    <n v="1"/>
    <n v="0"/>
    <n v="1"/>
    <x v="7"/>
    <s v="YES"/>
    <n v="1"/>
    <n v="1"/>
    <x v="0"/>
  </r>
  <r>
    <s v="2nd Half Over 1.5"/>
    <n v="523713"/>
    <n v="30039331"/>
    <s v="Norway"/>
    <s v="Obos-ligaen"/>
    <d v="2020-09-28T15:30:00"/>
    <s v="Strommen"/>
    <s v="Ranheim"/>
    <n v="1146634"/>
    <n v="22623366"/>
    <n v="63"/>
    <n v="13"/>
    <n v="1.26"/>
    <n v="51"/>
    <n v="1"/>
    <n v="1.02"/>
    <n v="81"/>
    <n v="41"/>
    <n v="2.0299999999999998"/>
    <n v="16"/>
    <n v="6"/>
    <n v="1.6"/>
    <n v="1"/>
    <n v="0"/>
    <x v="1"/>
    <s v="YES"/>
    <n v="1"/>
    <n v="1"/>
    <x v="0"/>
  </r>
  <r>
    <s v="2nd Half Over 1.5"/>
    <n v="523470"/>
    <n v="30032393"/>
    <s v="Finland"/>
    <s v="Veikkausliiga"/>
    <d v="2020-09-28T16:30:00"/>
    <s v="HJK"/>
    <s v="Rovaniemi"/>
    <n v="6390"/>
    <n v="396725"/>
    <n v="75"/>
    <n v="25"/>
    <n v="1.5"/>
    <n v="50"/>
    <n v="0"/>
    <n v="1"/>
    <n v="56"/>
    <n v="16"/>
    <n v="1.4"/>
    <n v="16"/>
    <n v="6"/>
    <n v="1.6"/>
    <n v="3"/>
    <n v="0"/>
    <x v="12"/>
    <s v="NO"/>
    <n v="4"/>
    <n v="0"/>
    <x v="0"/>
  </r>
  <r>
    <s v="2nd Half Over 1.5"/>
    <n v="523117"/>
    <n v="0"/>
    <s v="Peru"/>
    <s v="Liga 1"/>
    <d v="2020-09-28T21:30:00"/>
    <s v="FBC Melgar"/>
    <s v="Alianza Huanuco"/>
    <n v="0"/>
    <n v="0"/>
    <n v="50"/>
    <n v="0"/>
    <n v="1"/>
    <n v="50"/>
    <n v="0"/>
    <n v="1"/>
    <n v="50"/>
    <n v="10"/>
    <n v="1.25"/>
    <n v="12"/>
    <n v="2"/>
    <n v="1.2"/>
    <n v="0"/>
    <n v="0"/>
    <x v="3"/>
    <s v="NO"/>
    <n v="1"/>
    <n v="0"/>
    <x v="0"/>
  </r>
  <r>
    <s v="2nd Half Over 1.5"/>
    <n v="524146"/>
    <n v="30044277"/>
    <s v="Chile"/>
    <s v="Primera Division"/>
    <d v="2020-10-01T17:30:00"/>
    <s v="Palestino"/>
    <s v="U. De Concepcion"/>
    <n v="5129869"/>
    <n v="5129867"/>
    <n v="50"/>
    <n v="0"/>
    <n v="1"/>
    <n v="67"/>
    <n v="17"/>
    <n v="1.34"/>
    <n v="42"/>
    <n v="2"/>
    <n v="1.05"/>
    <n v="12"/>
    <n v="2"/>
    <n v="1.2"/>
    <n v="0"/>
    <n v="1"/>
    <x v="7"/>
    <s v="YES"/>
    <n v="0"/>
    <n v="1"/>
    <x v="3"/>
  </r>
  <r>
    <s v="2nd Half Over 1.5"/>
    <n v="525542"/>
    <n v="30042566"/>
    <s v="Ireland"/>
    <s v="Premier Division"/>
    <d v="2020-10-02T17:45:00"/>
    <s v="Derry City"/>
    <s v="Waterford"/>
    <n v="298592"/>
    <n v="364470"/>
    <n v="67"/>
    <n v="17"/>
    <n v="1.34"/>
    <n v="50"/>
    <n v="0"/>
    <n v="1"/>
    <n v="50"/>
    <n v="10"/>
    <n v="1.25"/>
    <n v="12"/>
    <n v="2"/>
    <n v="1.2"/>
    <n v="1"/>
    <n v="0"/>
    <x v="1"/>
    <s v="YES"/>
    <n v="2"/>
    <n v="0"/>
    <x v="0"/>
  </r>
  <r>
    <s v="2nd Half Over 1.5"/>
    <n v="525572"/>
    <n v="30042844"/>
    <s v="Norway"/>
    <s v="Obos-ligaen"/>
    <d v="2020-10-03T14:30:00"/>
    <s v="Oygarden"/>
    <s v="Ull/Kisa"/>
    <n v="27934139"/>
    <n v="6267893"/>
    <n v="51"/>
    <n v="1"/>
    <n v="1.02"/>
    <n v="57"/>
    <n v="7"/>
    <n v="1.1399999999999999"/>
    <n v="53"/>
    <n v="13"/>
    <n v="1.33"/>
    <n v="15"/>
    <n v="5"/>
    <n v="1.5"/>
    <n v="0"/>
    <n v="0"/>
    <x v="3"/>
    <s v="NO"/>
    <n v="2"/>
    <n v="1"/>
    <x v="4"/>
  </r>
  <r>
    <s v="2nd Half Over 1.5"/>
    <n v="524698"/>
    <n v="30046494"/>
    <s v="Chile"/>
    <s v="Primera Division"/>
    <d v="2020-10-03T17:30:00"/>
    <s v="Antofagasta"/>
    <s v="Cobresal"/>
    <n v="6105741"/>
    <n v="5129865"/>
    <n v="50"/>
    <n v="0"/>
    <n v="1"/>
    <n v="50"/>
    <n v="0"/>
    <n v="1"/>
    <n v="42"/>
    <n v="2"/>
    <n v="1.05"/>
    <n v="12"/>
    <n v="2"/>
    <n v="1.2"/>
    <n v="0"/>
    <n v="1"/>
    <x v="7"/>
    <s v="YES"/>
    <n v="2"/>
    <n v="1"/>
    <x v="1"/>
  </r>
  <r>
    <s v="2nd Half Over 1.5"/>
    <n v="525462"/>
    <n v="0"/>
    <s v="South Korea"/>
    <s v="K League 2"/>
    <d v="2020-10-04T08:00:00"/>
    <s v="Ansan Police"/>
    <s v="Daejeon"/>
    <n v="0"/>
    <n v="0"/>
    <n v="60"/>
    <n v="10"/>
    <n v="1.2"/>
    <n v="50"/>
    <n v="0"/>
    <n v="1"/>
    <n v="50"/>
    <n v="10"/>
    <n v="1.25"/>
    <n v="20"/>
    <n v="10"/>
    <n v="2"/>
    <n v="1"/>
    <n v="1"/>
    <x v="2"/>
    <s v="NO"/>
    <n v="3"/>
    <n v="2"/>
    <x v="4"/>
  </r>
  <r>
    <s v="2nd Half Over 1.5"/>
    <n v="526245"/>
    <n v="0"/>
    <s v="Estonia"/>
    <s v="Meistriliiga"/>
    <d v="2020-10-04T11:00:00"/>
    <s v="Flora"/>
    <s v="Tulevik"/>
    <n v="0"/>
    <n v="0"/>
    <n v="50"/>
    <n v="0"/>
    <n v="1"/>
    <n v="60"/>
    <n v="10"/>
    <n v="1.2"/>
    <n v="50"/>
    <n v="10"/>
    <n v="1.25"/>
    <n v="20"/>
    <n v="10"/>
    <n v="2"/>
    <n v="1"/>
    <n v="0"/>
    <x v="1"/>
    <s v="YES"/>
    <n v="2"/>
    <n v="1"/>
    <x v="1"/>
  </r>
  <r>
    <s v="2nd Half Over 1.5"/>
    <n v="527510"/>
    <n v="30052535"/>
    <s v="Brazil"/>
    <s v="Serie A"/>
    <d v="2020-10-08T00:30:00"/>
    <s v="Goias"/>
    <s v="Fluminense"/>
    <n v="198131"/>
    <n v="198133"/>
    <n v="66"/>
    <n v="16"/>
    <n v="1.32"/>
    <n v="83"/>
    <n v="33"/>
    <n v="1.66"/>
    <n v="42"/>
    <n v="2"/>
    <n v="1.05"/>
    <n v="12"/>
    <n v="2"/>
    <n v="1.2"/>
    <n v="1"/>
    <n v="1"/>
    <x v="2"/>
    <s v="NO"/>
    <n v="2"/>
    <n v="4"/>
    <x v="5"/>
  </r>
  <r>
    <s v="2nd Half Over 1.5"/>
    <n v="527879"/>
    <n v="0"/>
    <s v="Chile"/>
    <s v="Primera Division"/>
    <d v="2020-10-10T22:30:00"/>
    <s v="U. Catolica"/>
    <s v="U. De Concepcion"/>
    <n v="0"/>
    <n v="0"/>
    <n v="50"/>
    <n v="0"/>
    <n v="1"/>
    <n v="71"/>
    <n v="21"/>
    <n v="1.42"/>
    <n v="46"/>
    <n v="6"/>
    <n v="1.1499999999999999"/>
    <n v="13"/>
    <n v="3"/>
    <n v="1.3"/>
    <n v="0"/>
    <n v="1"/>
    <x v="7"/>
    <s v="YES"/>
    <n v="1"/>
    <n v="1"/>
    <x v="0"/>
  </r>
  <r>
    <s v="2nd Half Over 1.5"/>
    <n v="528433"/>
    <n v="0"/>
    <s v="South Korea"/>
    <s v="K League 2"/>
    <d v="2020-10-11T05:30:00"/>
    <s v="Jeju Utd"/>
    <s v="Ansan Greeners"/>
    <n v="0"/>
    <n v="0"/>
    <n v="90"/>
    <n v="40"/>
    <n v="1.8"/>
    <n v="50"/>
    <n v="0"/>
    <n v="1"/>
    <n v="40"/>
    <n v="0"/>
    <n v="1"/>
    <n v="20"/>
    <n v="10"/>
    <n v="2"/>
    <n v="0"/>
    <n v="1"/>
    <x v="7"/>
    <s v="YES"/>
    <n v="1"/>
    <n v="1"/>
    <x v="0"/>
  </r>
  <r>
    <s v="2nd Half Over 1.5"/>
    <n v="528387"/>
    <n v="0"/>
    <s v="Norway"/>
    <s v="Obos-ligaen"/>
    <d v="2020-10-11T14:30:00"/>
    <s v="Strommen"/>
    <s v="Kongsvinger"/>
    <n v="0"/>
    <n v="0"/>
    <n v="66"/>
    <n v="16"/>
    <n v="1.32"/>
    <n v="50"/>
    <n v="0"/>
    <n v="1"/>
    <n v="74"/>
    <n v="34"/>
    <n v="1.85"/>
    <n v="19"/>
    <n v="9"/>
    <n v="1.9"/>
    <n v="0"/>
    <n v="0"/>
    <x v="3"/>
    <s v="NO"/>
    <n v="0"/>
    <n v="0"/>
    <x v="3"/>
  </r>
  <r>
    <s v="2nd Half Over 1.5"/>
    <n v="528855"/>
    <n v="0"/>
    <s v="Peru"/>
    <s v="Liga 1"/>
    <d v="2020-10-10T19:15:00"/>
    <s v="AD Cantolao"/>
    <s v="Alianza Lima"/>
    <n v="0"/>
    <n v="0"/>
    <n v="51"/>
    <n v="1"/>
    <n v="1.02"/>
    <n v="57"/>
    <n v="7"/>
    <n v="1.1399999999999999"/>
    <n v="47"/>
    <n v="7"/>
    <n v="1.18"/>
    <n v="15"/>
    <n v="5"/>
    <n v="1.5"/>
    <n v="1"/>
    <n v="1"/>
    <x v="2"/>
    <s v="NO"/>
    <n v="1"/>
    <n v="1"/>
    <x v="3"/>
  </r>
  <r>
    <s v="2nd Half Over 1.5"/>
    <n v="528753"/>
    <n v="0"/>
    <s v="Japan"/>
    <s v="J1 League"/>
    <d v="2020-10-10T10:00:00"/>
    <s v="Sagan Tosu"/>
    <s v="Urawa"/>
    <n v="0"/>
    <n v="0"/>
    <n v="10"/>
    <n v="0"/>
    <n v="1"/>
    <n v="8"/>
    <n v="0"/>
    <n v="1"/>
    <n v="80"/>
    <n v="0"/>
    <n v="1"/>
    <n v="80"/>
    <n v="0"/>
    <n v="1"/>
    <n v="0"/>
    <n v="0"/>
    <x v="3"/>
    <s v="NO"/>
    <n v="0"/>
    <n v="1"/>
    <x v="0"/>
  </r>
  <r>
    <s v="2nd Half Over 1.5"/>
    <n v="527647"/>
    <n v="0"/>
    <s v="Japan"/>
    <s v="J1 League"/>
    <d v="2020-10-10T10:00:00"/>
    <s v="Kawasaki Frontale"/>
    <s v="Vegalta Sendai"/>
    <n v="0"/>
    <n v="0"/>
    <n v="10"/>
    <n v="0"/>
    <n v="1"/>
    <n v="10"/>
    <n v="2"/>
    <n v="1.25"/>
    <n v="100"/>
    <n v="20"/>
    <n v="1.25"/>
    <n v="100"/>
    <n v="20"/>
    <n v="1.25"/>
    <n v="1"/>
    <n v="0"/>
    <x v="1"/>
    <s v="YES"/>
    <n v="1"/>
    <n v="0"/>
    <x v="3"/>
  </r>
  <r>
    <s v="2nd Half Over 1.5"/>
    <n v="528888"/>
    <n v="30059164"/>
    <s v="Brazil"/>
    <s v="Serie A"/>
    <d v="2020-10-11T20:00:00"/>
    <s v="Fluminense"/>
    <s v="Bahia"/>
    <n v="198133"/>
    <n v="198139"/>
    <n v="57"/>
    <n v="7"/>
    <n v="1.1399999999999999"/>
    <n v="50"/>
    <n v="0"/>
    <n v="1"/>
    <n v="46"/>
    <n v="6"/>
    <n v="1.1499999999999999"/>
    <n v="13"/>
    <n v="3"/>
    <n v="1.3"/>
    <n v="0"/>
    <n v="0"/>
    <x v="3"/>
    <s v="NO"/>
    <n v="1"/>
    <n v="0"/>
    <x v="0"/>
  </r>
  <r>
    <s v="2nd Half Over 1.5"/>
    <n v="529611"/>
    <n v="30054332"/>
    <s v="Japan"/>
    <s v="J1 League"/>
    <d v="2020-10-14T11:00:00"/>
    <s v="Hiroshima"/>
    <s v="Kawasaki Frontale"/>
    <n v="744103"/>
    <n v="1080507"/>
    <n v="55"/>
    <n v="5"/>
    <n v="1.1000000000000001"/>
    <n v="60"/>
    <n v="10"/>
    <n v="1.2"/>
    <n v="47"/>
    <n v="7"/>
    <n v="1.18"/>
    <n v="19"/>
    <n v="9"/>
    <n v="1.9"/>
    <n v="0"/>
    <n v="0"/>
    <x v="3"/>
    <s v="NO"/>
    <n v="0"/>
    <n v="2"/>
    <x v="1"/>
  </r>
  <r>
    <s v="2nd Half Over 1.5"/>
    <n v="529868"/>
    <n v="0"/>
    <s v="Norway"/>
    <s v="Obos-ligaen"/>
    <d v="2020-10-14T17:00:00"/>
    <s v="Jerv"/>
    <s v="Ull/Kisa"/>
    <n v="0"/>
    <n v="0"/>
    <n v="55"/>
    <n v="5"/>
    <n v="1.1000000000000001"/>
    <n v="51"/>
    <n v="1"/>
    <n v="1.02"/>
    <n v="65"/>
    <n v="25"/>
    <n v="1.63"/>
    <n v="17"/>
    <n v="7"/>
    <n v="1.7"/>
    <n v="0"/>
    <n v="0"/>
    <x v="3"/>
    <s v="NO"/>
    <n v="2"/>
    <n v="1"/>
    <x v="4"/>
  </r>
  <r>
    <s v="2nd Half Over 1.5"/>
    <n v="530482"/>
    <n v="30058130"/>
    <s v="Colombia"/>
    <s v="Primera A"/>
    <d v="2020-10-15T20:00:00"/>
    <s v="Ind. Medellin"/>
    <s v="Jaguares de Cordoba"/>
    <n v="1067444"/>
    <n v="7055314"/>
    <n v="84"/>
    <n v="34"/>
    <n v="1.68"/>
    <n v="50"/>
    <n v="0"/>
    <n v="1"/>
    <n v="67"/>
    <n v="27"/>
    <n v="1.68"/>
    <n v="12"/>
    <n v="2"/>
    <n v="1.2"/>
    <n v="1"/>
    <n v="1"/>
    <x v="2"/>
    <s v="NO"/>
    <n v="1"/>
    <n v="1"/>
    <x v="3"/>
  </r>
  <r>
    <s v="2nd Half Over 1.5"/>
    <n v="530021"/>
    <n v="30055671"/>
    <s v="Mexico"/>
    <s v="Liga Mx"/>
    <d v="2020-10-17T01:30:00"/>
    <s v="Necaxa"/>
    <s v="Club Tijuana"/>
    <n v="230910"/>
    <n v="5687741"/>
    <n v="71"/>
    <n v="21"/>
    <n v="1.42"/>
    <n v="80"/>
    <n v="30"/>
    <n v="1.6"/>
    <n v="42"/>
    <n v="2"/>
    <n v="1.05"/>
    <n v="12"/>
    <n v="2"/>
    <n v="1.2"/>
    <n v="1"/>
    <n v="0"/>
    <x v="1"/>
    <s v="YES"/>
    <n v="2"/>
    <n v="0"/>
    <x v="0"/>
  </r>
  <r>
    <s v="2nd Half Over 1.5"/>
    <n v="530410"/>
    <n v="30042170"/>
    <s v="Sweden"/>
    <s v="Allsvenskan"/>
    <d v="2020-10-17T14:00:00"/>
    <s v="Falkenbergs"/>
    <s v="Orebro"/>
    <n v="780883"/>
    <n v="42617"/>
    <n v="50"/>
    <n v="0"/>
    <n v="1"/>
    <n v="60"/>
    <n v="10"/>
    <n v="1.2"/>
    <n v="50"/>
    <n v="10"/>
    <n v="1.25"/>
    <n v="20"/>
    <n v="10"/>
    <n v="2"/>
    <n v="0"/>
    <n v="0"/>
    <x v="3"/>
    <s v="NO"/>
    <n v="2"/>
    <n v="1"/>
    <x v="4"/>
  </r>
  <r>
    <s v="2nd Half Over 1.5"/>
    <n v="531167"/>
    <n v="30064330"/>
    <s v="Japan"/>
    <s v="J1 League"/>
    <d v="2020-10-18T06:00:00"/>
    <s v="Yokohama"/>
    <s v="FC Tokyo"/>
    <n v="2319612"/>
    <n v="350849"/>
    <n v="50"/>
    <n v="0"/>
    <n v="1"/>
    <n v="50"/>
    <n v="0"/>
    <n v="1"/>
    <n v="45"/>
    <n v="5"/>
    <n v="1.1299999999999999"/>
    <n v="20"/>
    <n v="10"/>
    <n v="2"/>
    <n v="0"/>
    <n v="0"/>
    <x v="3"/>
    <s v="NO"/>
    <n v="1"/>
    <n v="0"/>
    <x v="0"/>
  </r>
  <r>
    <s v="2nd Half Over 1.5"/>
    <n v="531169"/>
    <n v="30064337"/>
    <s v="Japan"/>
    <s v="J1 League"/>
    <d v="2020-10-18T08:00:00"/>
    <s v="Urawa"/>
    <s v="Vegalta Sendai"/>
    <n v="441088"/>
    <n v="442179"/>
    <n v="50"/>
    <n v="0"/>
    <n v="1"/>
    <n v="70"/>
    <n v="20"/>
    <n v="1.4"/>
    <n v="45"/>
    <n v="5"/>
    <n v="1.1299999999999999"/>
    <n v="20"/>
    <n v="10"/>
    <n v="2"/>
    <n v="3"/>
    <n v="0"/>
    <x v="12"/>
    <s v="NO"/>
    <n v="6"/>
    <n v="0"/>
    <x v="4"/>
  </r>
  <r>
    <s v="2nd Half Over 1.5"/>
    <n v="532007"/>
    <n v="0"/>
    <s v="Brazil"/>
    <s v="Serie A"/>
    <d v="2020-10-20T00:00:00"/>
    <s v="Bahia"/>
    <s v="Atletico-MG"/>
    <n v="0"/>
    <n v="0"/>
    <n v="63"/>
    <n v="13"/>
    <n v="1.26"/>
    <n v="72"/>
    <n v="22"/>
    <n v="1.44"/>
    <n v="40"/>
    <n v="0"/>
    <n v="1"/>
    <n v="15"/>
    <n v="5"/>
    <n v="1.5"/>
    <n v="0"/>
    <n v="1"/>
    <x v="7"/>
    <s v="YES"/>
    <n v="3"/>
    <n v="1"/>
    <x v="4"/>
  </r>
  <r>
    <s v="2nd Half Over 1.5"/>
    <n v="532695"/>
    <n v="0"/>
    <s v="South Korea"/>
    <s v="K League 2"/>
    <d v="2020-10-24T08:00:00"/>
    <s v="Ansan Police"/>
    <s v="Anyang"/>
    <n v="0"/>
    <n v="0"/>
    <n v="60"/>
    <n v="10"/>
    <n v="1.2"/>
    <n v="50"/>
    <n v="0"/>
    <n v="1"/>
    <n v="40"/>
    <n v="0"/>
    <n v="1"/>
    <n v="20"/>
    <n v="10"/>
    <n v="2"/>
    <n v="0"/>
    <n v="1"/>
    <x v="7"/>
    <s v="YES"/>
    <n v="0"/>
    <n v="3"/>
    <x v="1"/>
  </r>
  <r>
    <s v="2nd Half Over 1.5"/>
    <n v="532587"/>
    <n v="30075246"/>
    <s v="Mexico"/>
    <s v="Liga Mx"/>
    <d v="2020-10-24T23:00:00"/>
    <s v="Queretaro"/>
    <s v="Necaxa"/>
    <n v="328926"/>
    <n v="230910"/>
    <n v="50"/>
    <n v="0"/>
    <n v="1"/>
    <n v="50"/>
    <n v="0"/>
    <n v="1"/>
    <n v="67"/>
    <n v="27"/>
    <n v="1.68"/>
    <n v="12"/>
    <n v="2"/>
    <n v="1.2"/>
    <n v="0"/>
    <n v="1"/>
    <x v="7"/>
    <s v="YES"/>
    <n v="0"/>
    <n v="1"/>
    <x v="3"/>
  </r>
  <r>
    <s v="2nd Half Over 1.5"/>
    <n v="533475"/>
    <n v="30078864"/>
    <s v="Belarus"/>
    <s v="Vysshaya Liga"/>
    <d v="2020-10-25T12:00:00"/>
    <s v="Energetik-BGU"/>
    <s v="Shakhtyor Soligorsk"/>
    <n v="19329561"/>
    <n v="46981"/>
    <n v="50"/>
    <n v="0"/>
    <n v="1"/>
    <n v="50"/>
    <n v="0"/>
    <n v="1"/>
    <n v="45"/>
    <n v="5"/>
    <n v="1.1299999999999999"/>
    <n v="20"/>
    <n v="10"/>
    <n v="2"/>
    <n v="0"/>
    <n v="2"/>
    <x v="8"/>
    <s v="NO"/>
    <n v="1"/>
    <n v="2"/>
    <x v="0"/>
  </r>
  <r>
    <s v="2nd Half Over 1.5"/>
    <n v="533330"/>
    <n v="30073318"/>
    <s v="Russia"/>
    <s v="Premier League"/>
    <d v="2020-10-25T13:30:00"/>
    <s v="FK Rostov"/>
    <s v="FK Chimki Moskovska oblast"/>
    <n v="503146"/>
    <n v="10165624"/>
    <n v="50"/>
    <n v="0"/>
    <n v="1"/>
    <n v="66"/>
    <n v="16"/>
    <n v="1.32"/>
    <n v="40"/>
    <n v="0"/>
    <n v="1"/>
    <n v="10"/>
    <n v="0"/>
    <n v="1"/>
    <n v="0"/>
    <n v="0"/>
    <x v="3"/>
    <s v="NO"/>
    <n v="0"/>
    <n v="2"/>
    <x v="1"/>
  </r>
  <r>
    <s v="2nd Half Over 1.5"/>
    <n v="533291"/>
    <n v="30062741"/>
    <s v="Norway"/>
    <s v="Eliteserien"/>
    <d v="2020-10-25T17:00:00"/>
    <s v="Valerenga"/>
    <s v="Kristiansund"/>
    <n v="132563"/>
    <n v="2440424"/>
    <n v="50"/>
    <n v="0"/>
    <n v="1"/>
    <n v="50"/>
    <n v="0"/>
    <n v="1"/>
    <n v="60"/>
    <n v="20"/>
    <n v="1.5"/>
    <n v="20"/>
    <n v="10"/>
    <n v="2"/>
    <n v="0"/>
    <n v="0"/>
    <x v="3"/>
    <s v="NO"/>
    <n v="1"/>
    <n v="1"/>
    <x v="1"/>
  </r>
  <r>
    <s v="2nd Half Over 1.5"/>
    <n v="534472"/>
    <n v="0"/>
    <s v="Belarus"/>
    <s v="Vysshaya Liga"/>
    <d v="2020-10-26T12:00:00"/>
    <s v="FC Minsk"/>
    <s v="Brest"/>
    <n v="0"/>
    <n v="0"/>
    <n v="50"/>
    <n v="0"/>
    <n v="1"/>
    <n v="60"/>
    <n v="10"/>
    <n v="1.2"/>
    <n v="60"/>
    <n v="20"/>
    <n v="1.5"/>
    <n v="20"/>
    <n v="10"/>
    <n v="2"/>
    <n v="1"/>
    <n v="1"/>
    <x v="2"/>
    <s v="NO"/>
    <n v="1"/>
    <n v="2"/>
    <x v="0"/>
  </r>
  <r>
    <s v="2nd Half Over 1.5"/>
    <n v="535710"/>
    <n v="0"/>
    <s v="Serbia"/>
    <s v="Super Liga"/>
    <d v="2020-10-31T12:00:00"/>
    <s v="FK Indjija"/>
    <s v="Metalac"/>
    <n v="0"/>
    <n v="0"/>
    <n v="80"/>
    <n v="30"/>
    <n v="1.6"/>
    <n v="50"/>
    <n v="0"/>
    <n v="1"/>
    <n v="45"/>
    <n v="5"/>
    <n v="1.1299999999999999"/>
    <n v="11"/>
    <n v="1"/>
    <n v="1.1000000000000001"/>
    <n v="0"/>
    <n v="0"/>
    <x v="3"/>
    <s v="NO"/>
    <n v="0"/>
    <n v="1"/>
    <x v="0"/>
  </r>
  <r>
    <s v="2nd Half Over 1.5"/>
    <n v="535625"/>
    <n v="30085426"/>
    <s v="Russia"/>
    <s v="Premier League"/>
    <d v="2020-10-31T13:30:00"/>
    <s v="Akhmat Grozny"/>
    <s v="Krasnodar"/>
    <n v="13313119"/>
    <n v="4020902"/>
    <n v="80"/>
    <n v="30"/>
    <n v="1.6"/>
    <n v="80"/>
    <n v="30"/>
    <n v="1.6"/>
    <n v="40"/>
    <n v="0"/>
    <n v="1"/>
    <n v="10"/>
    <n v="0"/>
    <n v="1"/>
    <n v="0"/>
    <n v="0"/>
    <x v="3"/>
    <s v="NO"/>
    <n v="2"/>
    <n v="0"/>
    <x v="1"/>
  </r>
  <r>
    <s v="2nd Half Over 1.5"/>
    <n v="536205"/>
    <n v="30086835"/>
    <s v="England"/>
    <s v="League One"/>
    <d v="2020-10-31T15:00:00"/>
    <s v="Fleetwood Town"/>
    <s v="Oxford Utd"/>
    <n v="3396710"/>
    <n v="256171"/>
    <n v="60"/>
    <n v="10"/>
    <n v="1.2"/>
    <n v="60"/>
    <n v="10"/>
    <n v="1.2"/>
    <n v="40"/>
    <n v="0"/>
    <n v="1"/>
    <n v="10"/>
    <n v="0"/>
    <n v="1"/>
    <n v="1"/>
    <n v="0"/>
    <x v="1"/>
    <s v="YES"/>
    <n v="2"/>
    <n v="0"/>
    <x v="0"/>
  </r>
  <r>
    <s v="2nd Half Over 1.5"/>
    <n v="535714"/>
    <n v="30091747"/>
    <s v="Serbia"/>
    <s v="Super Liga"/>
    <d v="2020-10-31T16:00:00"/>
    <s v="Partizan"/>
    <s v="Sabac"/>
    <n v="46980"/>
    <n v="13082371"/>
    <n v="60"/>
    <n v="10"/>
    <n v="1.2"/>
    <n v="60"/>
    <n v="10"/>
    <n v="1.2"/>
    <n v="50"/>
    <n v="10"/>
    <n v="1.25"/>
    <n v="10"/>
    <n v="0"/>
    <n v="1"/>
    <n v="0"/>
    <n v="0"/>
    <x v="3"/>
    <s v="NO"/>
    <n v="2"/>
    <n v="0"/>
    <x v="1"/>
  </r>
  <r>
    <s v="2nd Half Over 1.5"/>
    <n v="535614"/>
    <n v="30089546"/>
    <s v="Slovakia"/>
    <s v="Fortuna Liga"/>
    <d v="2020-10-31T16:00:00"/>
    <s v="Trnava"/>
    <s v="Michalovce"/>
    <n v="427643"/>
    <n v="4985275"/>
    <n v="66"/>
    <n v="16"/>
    <n v="1.32"/>
    <n v="50"/>
    <n v="0"/>
    <n v="1"/>
    <n v="50"/>
    <n v="10"/>
    <n v="1.25"/>
    <n v="12"/>
    <n v="2"/>
    <n v="1.2"/>
    <n v="0"/>
    <n v="0"/>
    <x v="3"/>
    <s v="NO"/>
    <n v="1"/>
    <n v="2"/>
    <x v="4"/>
  </r>
  <r>
    <s v="2nd Half Over 1.5"/>
    <n v="536115"/>
    <n v="30089286"/>
    <s v="Norway"/>
    <s v="Eliteserien"/>
    <d v="2020-10-31T19:30:00"/>
    <s v="Haugesund"/>
    <s v="Aalesund"/>
    <n v="152566"/>
    <n v="3038746"/>
    <n v="50"/>
    <n v="0"/>
    <n v="1"/>
    <n v="50"/>
    <n v="0"/>
    <n v="1"/>
    <n v="45"/>
    <n v="5"/>
    <n v="1.1299999999999999"/>
    <n v="20"/>
    <n v="10"/>
    <n v="2"/>
    <n v="0"/>
    <n v="0"/>
    <x v="3"/>
    <s v="NO"/>
    <n v="0"/>
    <n v="1"/>
    <x v="0"/>
  </r>
  <r>
    <s v="2nd Half Over 1.5"/>
    <n v="536445"/>
    <n v="30076180"/>
    <s v="Sweden"/>
    <s v="Allsvenskan"/>
    <d v="2020-11-01T16:30:00"/>
    <s v="Goteborg"/>
    <s v="Orebro"/>
    <n v="30689"/>
    <n v="42617"/>
    <n v="50"/>
    <n v="0"/>
    <n v="1"/>
    <n v="50"/>
    <n v="0"/>
    <n v="1"/>
    <n v="50"/>
    <n v="10"/>
    <n v="1.25"/>
    <n v="20"/>
    <n v="10"/>
    <n v="2"/>
    <n v="0"/>
    <n v="1"/>
    <x v="7"/>
    <s v="YES"/>
    <n v="0"/>
    <n v="1"/>
    <x v="3"/>
  </r>
  <r>
    <s v="2nd Half Over 1.5"/>
    <n v="536978"/>
    <n v="0"/>
    <s v="Sweden"/>
    <s v="Superettan"/>
    <d v="2020-11-02T18:00:00"/>
    <s v="Norrby"/>
    <s v="Brage"/>
    <n v="0"/>
    <n v="0"/>
    <n v="50"/>
    <n v="0"/>
    <n v="1"/>
    <n v="50"/>
    <n v="0"/>
    <n v="1"/>
    <n v="60"/>
    <n v="20"/>
    <n v="1.5"/>
    <n v="20"/>
    <n v="10"/>
    <n v="2"/>
    <n v="0"/>
    <n v="1"/>
    <x v="7"/>
    <s v="YES"/>
    <n v="1"/>
    <n v="4"/>
    <x v="5"/>
  </r>
  <r>
    <s v="2nd Half Over 1.5"/>
    <n v="536890"/>
    <n v="0"/>
    <s v="Paraguay"/>
    <s v="Primera Division"/>
    <d v="2020-11-02T22:30:00"/>
    <s v="Sol de America"/>
    <s v="Guairena FC"/>
    <n v="0"/>
    <n v="0"/>
    <n v="60"/>
    <n v="10"/>
    <n v="1.2"/>
    <n v="60"/>
    <n v="10"/>
    <n v="1.2"/>
    <n v="45"/>
    <n v="5"/>
    <n v="1.1299999999999999"/>
    <n v="20"/>
    <n v="10"/>
    <n v="2"/>
    <n v="0"/>
    <n v="0"/>
    <x v="3"/>
    <s v="NO"/>
    <n v="1"/>
    <n v="1"/>
    <x v="1"/>
  </r>
  <r>
    <s v="2nd Half Over 1.5"/>
    <n v="537908"/>
    <n v="30104546"/>
    <s v="Norway"/>
    <s v="Obos-ligaen"/>
    <d v="2020-11-04T19:00:00"/>
    <s v="Sogndal"/>
    <s v="Lillestrom"/>
    <n v="31322"/>
    <n v="10770"/>
    <n v="50"/>
    <n v="0"/>
    <n v="1"/>
    <n v="50"/>
    <n v="0"/>
    <n v="1"/>
    <n v="40"/>
    <n v="0"/>
    <n v="1"/>
    <n v="20"/>
    <n v="10"/>
    <n v="2"/>
    <n v="0"/>
    <n v="1"/>
    <x v="7"/>
    <s v="YES"/>
    <n v="0"/>
    <n v="1"/>
    <x v="3"/>
  </r>
  <r>
    <s v="2nd Half Over 1.5"/>
    <n v="537899"/>
    <n v="0"/>
    <s v="Belarus"/>
    <s v="Vysshaya Liga"/>
    <d v="2020-11-06T11:30:00"/>
    <s v="Isloch Minsk"/>
    <s v="FC Minsk"/>
    <n v="0"/>
    <n v="0"/>
    <n v="60"/>
    <n v="10"/>
    <n v="1.2"/>
    <n v="60"/>
    <n v="10"/>
    <n v="1.2"/>
    <n v="60"/>
    <n v="20"/>
    <n v="1.5"/>
    <n v="20"/>
    <n v="10"/>
    <n v="2"/>
    <n v="2"/>
    <n v="1"/>
    <x v="9"/>
    <s v="NO"/>
    <n v="3"/>
    <n v="4"/>
    <x v="5"/>
  </r>
  <r>
    <s v="2nd Half Over 1.5"/>
    <n v="538131"/>
    <n v="0"/>
    <s v="Croatia"/>
    <s v="1. Hnl"/>
    <d v="2020-11-07T14:00:00"/>
    <s v="Varazdin"/>
    <s v="Sibenik"/>
    <n v="0"/>
    <n v="0"/>
    <n v="80"/>
    <n v="30"/>
    <n v="1.6"/>
    <n v="80"/>
    <n v="30"/>
    <n v="1.6"/>
    <n v="40"/>
    <n v="0"/>
    <n v="1"/>
    <n v="10"/>
    <n v="0"/>
    <n v="1"/>
    <n v="0"/>
    <n v="2"/>
    <x v="8"/>
    <s v="NO"/>
    <n v="1"/>
    <n v="3"/>
    <x v="1"/>
  </r>
  <r>
    <s v="2nd Half Over 1.5"/>
    <n v="538994"/>
    <n v="0"/>
    <s v="England"/>
    <s v="Championship"/>
    <d v="2020-11-07T15:00:00"/>
    <s v="Birmingham"/>
    <s v="Bournemouth"/>
    <n v="0"/>
    <n v="0"/>
    <n v="60"/>
    <n v="10"/>
    <n v="1.2"/>
    <n v="60"/>
    <n v="10"/>
    <n v="1.2"/>
    <n v="40"/>
    <n v="0"/>
    <n v="1"/>
    <n v="10"/>
    <n v="0"/>
    <n v="1"/>
    <n v="0"/>
    <n v="2"/>
    <x v="8"/>
    <s v="NO"/>
    <n v="1"/>
    <n v="3"/>
    <x v="1"/>
  </r>
  <r>
    <s v="2nd Half Over 1.5"/>
    <n v="538392"/>
    <n v="0"/>
    <s v="Serbia"/>
    <s v="Super Liga"/>
    <d v="2020-11-07T15:00:00"/>
    <s v="Cukaricki"/>
    <s v="FK Vozdovac"/>
    <n v="0"/>
    <n v="0"/>
    <n v="58"/>
    <n v="8"/>
    <n v="1.1599999999999999"/>
    <n v="50"/>
    <n v="0"/>
    <n v="1"/>
    <n v="54"/>
    <n v="14"/>
    <n v="1.35"/>
    <n v="13"/>
    <n v="3"/>
    <n v="1.3"/>
    <n v="1"/>
    <n v="1"/>
    <x v="2"/>
    <s v="NO"/>
    <n v="3"/>
    <n v="2"/>
    <x v="4"/>
  </r>
  <r>
    <s v="2nd Half Over 1.5"/>
    <n v="538171"/>
    <n v="0"/>
    <s v="Russia"/>
    <s v="Premier League"/>
    <d v="2020-11-08T11:00:00"/>
    <s v="FK Chimki Moskovska oblast"/>
    <s v="Rubin Kazan"/>
    <n v="0"/>
    <n v="0"/>
    <n v="66"/>
    <n v="16"/>
    <n v="1.32"/>
    <n v="66"/>
    <n v="16"/>
    <n v="1.32"/>
    <n v="42"/>
    <n v="2"/>
    <n v="1.05"/>
    <n v="12"/>
    <n v="2"/>
    <n v="1.2"/>
    <n v="0"/>
    <n v="0"/>
    <x v="3"/>
    <s v="NO"/>
    <n v="2"/>
    <n v="0"/>
    <x v="1"/>
  </r>
  <r>
    <s v="2nd Half Over 1.5"/>
    <n v="539899"/>
    <n v="0"/>
    <s v="Paraguay"/>
    <s v="Primera Division"/>
    <d v="2020-11-10T23:45:00"/>
    <s v="River Plate"/>
    <s v="Guairena FC"/>
    <n v="0"/>
    <n v="0"/>
    <n v="50"/>
    <n v="0"/>
    <n v="1"/>
    <n v="50"/>
    <n v="0"/>
    <n v="1"/>
    <n v="40"/>
    <n v="0"/>
    <n v="1"/>
    <n v="20"/>
    <n v="10"/>
    <n v="2"/>
    <n v="1"/>
    <n v="1"/>
    <x v="2"/>
    <s v="NO"/>
    <n v="1"/>
    <n v="2"/>
    <x v="0"/>
  </r>
  <r>
    <s v="2nd Half Over 1.5"/>
    <n v="540082"/>
    <n v="30115970"/>
    <s v="Brazil"/>
    <s v="Serie A"/>
    <d v="2020-11-11T21:45:00"/>
    <s v="Bahia"/>
    <s v="Fortaleza"/>
    <n v="198139"/>
    <n v="5287007"/>
    <n v="60"/>
    <n v="10"/>
    <n v="1.2"/>
    <n v="66"/>
    <n v="16"/>
    <n v="1.32"/>
    <n v="42"/>
    <n v="2"/>
    <n v="1.05"/>
    <n v="19"/>
    <n v="9"/>
    <n v="1.9"/>
    <n v="1"/>
    <n v="0"/>
    <x v="1"/>
    <s v="YES"/>
    <n v="2"/>
    <n v="1"/>
    <x v="1"/>
  </r>
  <r>
    <s v="2nd Half Over 1.5"/>
    <n v="540013"/>
    <n v="0"/>
    <s v="Paraguay"/>
    <s v="Primera Division"/>
    <d v="2020-11-11T22:15:00"/>
    <s v="Olimpia Asuncion"/>
    <s v="12 de Octubre"/>
    <n v="0"/>
    <n v="0"/>
    <n v="50"/>
    <n v="0"/>
    <n v="1"/>
    <n v="60"/>
    <n v="10"/>
    <n v="1.2"/>
    <n v="50"/>
    <n v="10"/>
    <n v="1.25"/>
    <n v="20"/>
    <n v="10"/>
    <n v="2"/>
    <n v="2"/>
    <n v="0"/>
    <x v="5"/>
    <s v="NO"/>
    <n v="2"/>
    <n v="1"/>
    <x v="0"/>
  </r>
  <r>
    <s v="2nd Half Over 1.5"/>
    <n v="540521"/>
    <n v="30119055"/>
    <s v="Netherlands"/>
    <s v="Eerste Divisie"/>
    <d v="2020-11-13T20:00:00"/>
    <s v="Oss"/>
    <s v="Eindhoven FC"/>
    <n v="4987328"/>
    <n v="503439"/>
    <n v="60"/>
    <n v="10"/>
    <n v="1.2"/>
    <n v="60"/>
    <n v="10"/>
    <n v="1.2"/>
    <n v="60"/>
    <n v="20"/>
    <n v="1.5"/>
    <n v="10"/>
    <n v="0"/>
    <n v="1"/>
    <n v="0"/>
    <n v="0"/>
    <x v="3"/>
    <s v="NO"/>
    <n v="0"/>
    <n v="1"/>
    <x v="0"/>
  </r>
  <r>
    <s v="2nd Half Over 1.5"/>
    <n v="541213"/>
    <n v="30121645"/>
    <s v="Peru"/>
    <s v="Liga 1"/>
    <d v="2020-11-14T18:15:00"/>
    <s v="U. de Deportes"/>
    <s v="U. San Martin"/>
    <n v="3636903"/>
    <n v="2032055"/>
    <n v="60"/>
    <n v="10"/>
    <n v="1.2"/>
    <n v="50"/>
    <n v="0"/>
    <n v="1"/>
    <n v="40"/>
    <n v="0"/>
    <n v="1"/>
    <n v="20"/>
    <n v="10"/>
    <n v="2"/>
    <n v="1"/>
    <n v="1"/>
    <x v="2"/>
    <s v="NO"/>
    <n v="2"/>
    <n v="3"/>
    <x v="4"/>
  </r>
  <r>
    <s v="2nd Half Over 1.5"/>
    <n v="540524"/>
    <n v="30119063"/>
    <s v="Netherlands"/>
    <s v="Eerste Divisie"/>
    <d v="2020-11-15T11:15:00"/>
    <s v="G.A. Eagles"/>
    <s v="Den Bosch"/>
    <n v="419123"/>
    <n v="48452"/>
    <n v="60"/>
    <n v="10"/>
    <n v="1.2"/>
    <n v="60"/>
    <n v="10"/>
    <n v="1.2"/>
    <n v="60"/>
    <n v="20"/>
    <n v="1.5"/>
    <n v="10"/>
    <n v="0"/>
    <n v="1"/>
    <n v="3"/>
    <n v="0"/>
    <x v="12"/>
    <s v="NO"/>
    <n v="3"/>
    <n v="0"/>
    <x v="3"/>
  </r>
  <r>
    <s v="2nd Half Over 1.5"/>
    <n v="540636"/>
    <n v="0"/>
    <s v="Spain"/>
    <s v="Laliga2"/>
    <d v="2020-11-15T17:30:00"/>
    <s v="UD Logrones"/>
    <s v="Sabadell"/>
    <n v="0"/>
    <n v="0"/>
    <n v="60"/>
    <n v="10"/>
    <n v="1.2"/>
    <n v="60"/>
    <n v="10"/>
    <n v="1.2"/>
    <n v="50"/>
    <n v="10"/>
    <n v="1.25"/>
    <n v="10"/>
    <n v="0"/>
    <n v="1"/>
    <n v="0"/>
    <n v="0"/>
    <x v="3"/>
    <s v="NO"/>
    <n v="1"/>
    <n v="0"/>
    <x v="0"/>
  </r>
  <r>
    <s v="2nd Half Over 1.5"/>
    <n v="541225"/>
    <n v="0"/>
    <s v="Chile"/>
    <s v="Primera Division"/>
    <d v="2020-11-16T00:00:00"/>
    <s v="U. Catolica"/>
    <s v="Cobresal"/>
    <n v="0"/>
    <n v="0"/>
    <n v="63"/>
    <n v="13"/>
    <n v="1.26"/>
    <n v="55"/>
    <n v="5"/>
    <n v="1.1000000000000001"/>
    <n v="53"/>
    <n v="13"/>
    <n v="1.33"/>
    <n v="17"/>
    <n v="7"/>
    <n v="1.7"/>
    <n v="0"/>
    <n v="1"/>
    <x v="7"/>
    <s v="YES"/>
    <n v="2"/>
    <n v="1"/>
    <x v="1"/>
  </r>
  <r>
    <s v="2nd Half Over 1.5"/>
    <n v="541887"/>
    <n v="30128888"/>
    <s v="Poland"/>
    <s v="Division 1"/>
    <d v="2020-11-18T14:00:00"/>
    <s v="Chrobry Glogow"/>
    <s v="Odra Opole"/>
    <n v="5822815"/>
    <n v="2618007"/>
    <n v="86"/>
    <n v="36"/>
    <n v="1.72"/>
    <n v="50"/>
    <n v="0"/>
    <n v="1"/>
    <n v="45"/>
    <n v="5"/>
    <n v="1.1299999999999999"/>
    <n v="11"/>
    <n v="1"/>
    <n v="1.1000000000000001"/>
    <n v="1"/>
    <n v="0"/>
    <x v="1"/>
    <s v="YES"/>
    <n v="2"/>
    <n v="3"/>
    <x v="5"/>
  </r>
  <r>
    <s v="2nd Half Over 1.5"/>
    <n v="542292"/>
    <n v="0"/>
    <s v="Peru"/>
    <s v="Liga 1"/>
    <d v="2020-11-20T22:00:00"/>
    <s v="Sporting Cristal"/>
    <s v="U. de Deportes"/>
    <n v="0"/>
    <n v="0"/>
    <n v="50"/>
    <n v="0"/>
    <n v="1"/>
    <n v="50"/>
    <n v="0"/>
    <n v="1"/>
    <n v="40"/>
    <n v="0"/>
    <n v="1"/>
    <n v="20"/>
    <n v="10"/>
    <n v="2"/>
    <n v="1"/>
    <n v="1"/>
    <x v="2"/>
    <s v="NO"/>
    <n v="2"/>
    <n v="2"/>
    <x v="1"/>
  </r>
  <r>
    <s v="2nd Half Over 1.5"/>
    <n v="542425"/>
    <n v="0"/>
    <s v="England"/>
    <s v="League One"/>
    <d v="2020-11-21T15:00:00"/>
    <s v="Fleetwood Town"/>
    <s v="Plymouth"/>
    <n v="0"/>
    <n v="0"/>
    <n v="67"/>
    <n v="17"/>
    <n v="1.34"/>
    <n v="50"/>
    <n v="0"/>
    <n v="1"/>
    <n v="40"/>
    <n v="0"/>
    <n v="1"/>
    <n v="10"/>
    <n v="0"/>
    <n v="1"/>
    <n v="3"/>
    <n v="0"/>
    <x v="12"/>
    <s v="NO"/>
    <n v="5"/>
    <n v="1"/>
    <x v="4"/>
  </r>
  <r>
    <s v="2nd Half Over 1.5"/>
    <n v="542427"/>
    <n v="0"/>
    <s v="England"/>
    <s v="League One"/>
    <d v="2020-11-21T15:00:00"/>
    <s v="Milton Keynes Dons"/>
    <s v="Hull City"/>
    <n v="0"/>
    <n v="0"/>
    <n v="60"/>
    <n v="10"/>
    <n v="1.2"/>
    <n v="50"/>
    <n v="0"/>
    <n v="1"/>
    <n v="45"/>
    <n v="5"/>
    <n v="1.1299999999999999"/>
    <n v="11"/>
    <n v="1"/>
    <n v="1.1000000000000001"/>
    <n v="1"/>
    <n v="2"/>
    <x v="4"/>
    <s v="NO"/>
    <n v="1"/>
    <n v="3"/>
    <x v="0"/>
  </r>
  <r>
    <s v="2nd Half Over 1.5"/>
    <n v="542312"/>
    <n v="0"/>
    <s v="Spain"/>
    <s v="Laliga2"/>
    <d v="2020-11-21T19:30:00"/>
    <s v="R. Oviedo"/>
    <s v="Fuenlabrada"/>
    <n v="0"/>
    <n v="0"/>
    <n v="50"/>
    <n v="0"/>
    <n v="1"/>
    <n v="66"/>
    <n v="16"/>
    <n v="1.32"/>
    <n v="67"/>
    <n v="27"/>
    <n v="1.68"/>
    <n v="12"/>
    <n v="2"/>
    <n v="1.2"/>
    <n v="1"/>
    <n v="0"/>
    <x v="1"/>
    <s v="YES"/>
    <n v="1"/>
    <n v="1"/>
    <x v="0"/>
  </r>
  <r>
    <s v="2nd Half Over 1.5"/>
    <n v="542654"/>
    <n v="30135459"/>
    <s v="Slovenia"/>
    <s v="Prva Liga"/>
    <d v="2020-11-21T12:45:00"/>
    <s v="Bravo"/>
    <s v="Maribor"/>
    <n v="15740271"/>
    <n v="44625"/>
    <n v="50"/>
    <n v="0"/>
    <n v="1"/>
    <n v="80"/>
    <n v="30"/>
    <n v="1.6"/>
    <n v="44"/>
    <n v="4"/>
    <n v="1.1000000000000001"/>
    <n v="9"/>
    <n v="1"/>
    <n v="1.1299999999999999"/>
    <n v="1"/>
    <n v="2"/>
    <x v="4"/>
    <s v="NO"/>
    <n v="1"/>
    <n v="2"/>
    <x v="3"/>
  </r>
  <r>
    <s v="2nd Half Over 1.5"/>
    <n v="542411"/>
    <n v="30128858"/>
    <s v="Greece"/>
    <s v="Super League"/>
    <d v="2020-11-21T13:00:00"/>
    <s v="Lamia"/>
    <s v="Asteras Tripolis"/>
    <n v="3464961"/>
    <n v="1300930"/>
    <n v="75"/>
    <n v="25"/>
    <n v="1.5"/>
    <n v="50"/>
    <n v="0"/>
    <n v="1"/>
    <n v="50"/>
    <n v="10"/>
    <n v="1.25"/>
    <n v="8"/>
    <n v="0"/>
    <n v="1"/>
    <n v="0"/>
    <n v="1"/>
    <x v="7"/>
    <s v="YES"/>
    <n v="2"/>
    <n v="2"/>
    <x v="4"/>
  </r>
  <r>
    <m/>
    <n v="542995"/>
    <n v="30126475"/>
    <s v="England"/>
    <s v="League One"/>
    <d v="2020-11-21T15:00:00"/>
    <s v="Accrington"/>
    <s v="Lincoln City"/>
    <n v="422179"/>
    <n v="148737"/>
    <n v="50"/>
    <n v="0"/>
    <n v="1"/>
    <n v="60"/>
    <n v="10"/>
    <n v="1.2"/>
    <n v="44"/>
    <n v="4"/>
    <n v="1.1000000000000001"/>
    <n v="9"/>
    <n v="1"/>
    <n v="1.1299999999999999"/>
    <n v="0"/>
    <n v="0"/>
    <x v="3"/>
    <s v="NO"/>
    <n v="0"/>
    <n v="0"/>
    <x v="3"/>
  </r>
  <r>
    <m/>
    <n v="543051"/>
    <n v="30127584"/>
    <s v="England"/>
    <s v="League Two"/>
    <d v="2020-11-21T15:00:00"/>
    <s v="Scunthorpe"/>
    <s v="Morecambe"/>
    <n v="18566"/>
    <n v="51311"/>
    <n v="50"/>
    <n v="0"/>
    <n v="1"/>
    <n v="50"/>
    <n v="0"/>
    <n v="1"/>
    <n v="70"/>
    <n v="30"/>
    <n v="1.75"/>
    <n v="10"/>
    <n v="2"/>
    <n v="1.25"/>
    <n v="0"/>
    <n v="0"/>
    <x v="3"/>
    <s v="NO"/>
    <n v="1"/>
    <n v="1"/>
    <x v="1"/>
  </r>
  <r>
    <m/>
    <n v="542574"/>
    <n v="30126188"/>
    <s v="Hungary"/>
    <s v="Otp Bank Liga"/>
    <d v="2020-11-21T18:30:00"/>
    <s v="Honved"/>
    <s v="Ferencvaros"/>
    <n v="865345"/>
    <n v="198748"/>
    <n v="50"/>
    <n v="0"/>
    <n v="1"/>
    <n v="75"/>
    <n v="25"/>
    <n v="1.5"/>
    <n v="63"/>
    <n v="23"/>
    <n v="1.58"/>
    <n v="8"/>
    <n v="0"/>
    <n v="1"/>
    <n v="0"/>
    <n v="1"/>
    <x v="7"/>
    <s v="YES"/>
    <n v="0"/>
    <n v="1"/>
    <x v="3"/>
  </r>
  <r>
    <m/>
    <n v="542951"/>
    <n v="30106932"/>
    <s v="Spain"/>
    <s v="Laliga"/>
    <d v="2020-11-22T15:15:00"/>
    <s v="Cadiz CF"/>
    <s v="Real Sociedad"/>
    <n v="516259"/>
    <n v="79323"/>
    <n v="50"/>
    <n v="0"/>
    <n v="1"/>
    <n v="50"/>
    <n v="0"/>
    <n v="1"/>
    <n v="50"/>
    <n v="10"/>
    <n v="1.25"/>
    <n v="8"/>
    <n v="0"/>
    <n v="1"/>
    <n v="0"/>
    <n v="0"/>
    <x v="3"/>
    <s v="NO"/>
    <n v="0"/>
    <n v="1"/>
    <x v="0"/>
  </r>
  <r>
    <m/>
    <n v="543273"/>
    <n v="30104503"/>
    <s v="Sweden"/>
    <s v="Allsvenskan"/>
    <d v="2020-11-22T16:30:00"/>
    <s v="Hammarby"/>
    <s v="Malmo FF"/>
    <n v="30679"/>
    <n v="174383"/>
    <n v="50"/>
    <n v="0"/>
    <n v="1"/>
    <n v="60"/>
    <n v="10"/>
    <n v="1.2"/>
    <n v="65"/>
    <n v="25"/>
    <n v="1.63"/>
    <n v="20"/>
    <n v="12"/>
    <n v="2.5"/>
    <n v="1"/>
    <n v="2"/>
    <x v="4"/>
    <s v="NO"/>
    <n v="2"/>
    <n v="2"/>
    <x v="0"/>
  </r>
  <r>
    <m/>
    <n v="543207"/>
    <n v="30138390"/>
    <s v="Brazil"/>
    <s v="Serie A"/>
    <d v="2020-11-22T19:00:00"/>
    <s v="Ceara"/>
    <s v="Atletico-MG"/>
    <n v="5287019"/>
    <n v="361329"/>
    <n v="50"/>
    <n v="0"/>
    <n v="1"/>
    <n v="80"/>
    <n v="30"/>
    <n v="1.6"/>
    <n v="40"/>
    <n v="0"/>
    <n v="1"/>
    <n v="20"/>
    <n v="12"/>
    <n v="2.5"/>
    <n v="0"/>
    <n v="1"/>
    <x v="7"/>
    <s v="YES"/>
    <n v="2"/>
    <n v="2"/>
    <x v="4"/>
  </r>
  <r>
    <m/>
    <n v="543292"/>
    <n v="30129108"/>
    <s v="Greece"/>
    <s v="Super League"/>
    <d v="2020-11-23T17:30:00"/>
    <s v="Volos NFC"/>
    <s v="OFI Crete"/>
    <n v="16417407"/>
    <n v="728087"/>
    <n v="50"/>
    <n v="0"/>
    <n v="1"/>
    <n v="50"/>
    <n v="0"/>
    <n v="1"/>
    <n v="50"/>
    <n v="10"/>
    <n v="1.25"/>
    <n v="8"/>
    <n v="0"/>
    <n v="1"/>
    <n v="0"/>
    <n v="1"/>
    <x v="7"/>
    <s v="YES"/>
    <n v="1"/>
    <n v="4"/>
    <x v="5"/>
  </r>
  <r>
    <m/>
    <n v="543384"/>
    <n v="30116159"/>
    <s v="Poland"/>
    <s v="Ekstraklasa"/>
    <d v="2020-11-23T19:30:00"/>
    <s v="Jagiellonia"/>
    <s v="Plock"/>
    <n v="7391394"/>
    <n v="487520"/>
    <n v="50"/>
    <n v="0"/>
    <n v="1"/>
    <n v="50"/>
    <n v="0"/>
    <n v="1"/>
    <n v="63"/>
    <n v="23"/>
    <n v="1.58"/>
    <n v="8"/>
    <n v="0"/>
    <n v="1"/>
    <n v="2"/>
    <n v="0"/>
    <x v="5"/>
    <s v="NO"/>
    <n v="5"/>
    <n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3F67FC-1573-4645-ADA2-52CFE4E337BF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Half Time Score">
  <location ref="B8:I22" firstHeaderRow="1" firstDataRow="2" firstDataCol="1"/>
  <pivotFields count="23"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3"/>
        <item x="7"/>
        <item x="8"/>
        <item x="6"/>
        <item x="1"/>
        <item x="2"/>
        <item x="4"/>
        <item x="5"/>
        <item x="0"/>
        <item x="9"/>
        <item x="10"/>
        <item x="11"/>
        <item t="default"/>
      </items>
    </pivotField>
    <pivotField showAll="0"/>
    <pivotField showAll="0">
      <items count="25">
        <item x="8"/>
        <item x="13"/>
        <item x="14"/>
        <item x="12"/>
        <item x="11"/>
        <item x="7"/>
        <item x="15"/>
        <item x="3"/>
        <item x="4"/>
        <item x="2"/>
        <item x="5"/>
        <item x="1"/>
        <item x="0"/>
        <item x="16"/>
        <item x="10"/>
        <item x="9"/>
        <item x="6"/>
        <item x="17"/>
        <item x="18"/>
        <item x="19"/>
        <item x="21"/>
        <item x="20"/>
        <item x="22"/>
        <item x="23"/>
        <item t="default"/>
      </items>
    </pivotField>
    <pivotField axis="axisCol" dataField="1" showAll="0">
      <items count="7">
        <item x="3"/>
        <item x="0"/>
        <item x="1"/>
        <item x="4"/>
        <item x="5"/>
        <item x="2"/>
        <item t="default"/>
      </items>
    </pivotField>
  </pivotFields>
  <rowFields count="1">
    <field x="1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2nd Half Goals" fld="22" subtotal="count" baseField="19" baseItem="0"/>
  </dataFields>
  <formats count="19">
    <format dxfId="72">
      <pivotArea field="21" type="button" dataOnly="0" labelOnly="1" outline="0"/>
    </format>
    <format dxfId="71">
      <pivotArea outline="0" collapsedLevelsAreSubtotals="1" fieldPosition="0"/>
    </format>
    <format dxfId="70">
      <pivotArea field="2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fieldPosition="0">
        <references count="1">
          <reference field="22" count="0"/>
        </references>
      </pivotArea>
    </format>
    <format dxfId="67">
      <pivotArea dataOnly="0" labelOnly="1" grandCol="1" outline="0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type="origin" dataOnly="0" labelOnly="1" outline="0" fieldPosition="0"/>
    </format>
    <format dxfId="63">
      <pivotArea field="22" type="button" dataOnly="0" labelOnly="1" outline="0" axis="axisCol" fieldPosition="0"/>
    </format>
    <format dxfId="62">
      <pivotArea type="topRight" dataOnly="0" labelOnly="1" outline="0" fieldPosition="0"/>
    </format>
    <format dxfId="61">
      <pivotArea field="19" type="button" dataOnly="0" labelOnly="1" outline="0" axis="axisRow" fieldPosition="0"/>
    </format>
    <format dxfId="60">
      <pivotArea dataOnly="0" labelOnly="1" fieldPosition="0">
        <references count="1">
          <reference field="19" count="0"/>
        </references>
      </pivotArea>
    </format>
    <format dxfId="59">
      <pivotArea dataOnly="0" labelOnly="1" grandRow="1" outline="0" fieldPosition="0"/>
    </format>
    <format dxfId="58">
      <pivotArea dataOnly="0" labelOnly="1" fieldPosition="0">
        <references count="1">
          <reference field="22" count="0"/>
        </references>
      </pivotArea>
    </format>
    <format dxfId="57">
      <pivotArea dataOnly="0" labelOnly="1" grandCol="1" outline="0" fieldPosition="0"/>
    </format>
    <format dxfId="56">
      <pivotArea dataOnly="0" fieldPosition="0">
        <references count="1">
          <reference field="19" count="1">
            <x v="1"/>
          </reference>
        </references>
      </pivotArea>
    </format>
    <format dxfId="55">
      <pivotArea dataOnly="0" fieldPosition="0">
        <references count="1">
          <reference field="19" count="1">
            <x v="4"/>
          </reference>
        </references>
      </pivotArea>
    </format>
    <format dxfId="54">
      <pivotArea field="19" grandCol="1" collapsedLevelsAreSubtotals="1" axis="axisRow" fieldPosition="0">
        <references count="1">
          <reference field="1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83FAEA-9C43-4405-A0D7-47E53B0B2701}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Half Time Score">
  <location ref="B8:I23" firstHeaderRow="1" firstDataRow="2" firstDataCol="1"/>
  <pivotFields count="29"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axis="axisRow" showAll="0">
      <items count="16">
        <item x="3"/>
        <item x="7"/>
        <item x="8"/>
        <item x="6"/>
        <item x="1"/>
        <item x="2"/>
        <item x="4"/>
        <item x="5"/>
        <item x="0"/>
        <item x="9"/>
        <item x="10"/>
        <item x="11"/>
        <item x="12"/>
        <item m="1" x="13"/>
        <item m="1" x="14"/>
        <item t="default"/>
      </items>
    </pivotField>
    <pivotField showAll="0"/>
    <pivotField showAll="0"/>
    <pivotField showAll="0"/>
    <pivotField axis="axisCol" dataField="1" showAll="0">
      <items count="7">
        <item x="3"/>
        <item x="0"/>
        <item x="1"/>
        <item x="4"/>
        <item x="5"/>
        <item x="2"/>
        <item t="default"/>
      </items>
    </pivotField>
  </pivotFields>
  <rowFields count="1">
    <field x="2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8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2nd Half Goals" fld="28" subtotal="count" baseField="19" baseItem="0"/>
  </dataFields>
  <formats count="25">
    <format dxfId="53">
      <pivotArea outline="0" collapsedLevelsAreSubtotals="1" fieldPosition="0"/>
    </format>
    <format dxfId="52">
      <pivotArea field="28" type="button" dataOnly="0" labelOnly="1" outline="0" axis="axisCol" fieldPosition="0"/>
    </format>
    <format dxfId="51">
      <pivotArea type="topRight" dataOnly="0" labelOnly="1" outline="0" fieldPosition="0"/>
    </format>
    <format dxfId="50">
      <pivotArea dataOnly="0" labelOnly="1" fieldPosition="0">
        <references count="1">
          <reference field="28" count="0"/>
        </references>
      </pivotArea>
    </format>
    <format dxfId="49">
      <pivotArea dataOnly="0" labelOnly="1" grandCol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field="28" type="button" dataOnly="0" labelOnly="1" outline="0" axis="axisCol" fieldPosition="0"/>
    </format>
    <format dxfId="44">
      <pivotArea type="topRight" dataOnly="0" labelOnly="1" outline="0" fieldPosition="0"/>
    </format>
    <format dxfId="43">
      <pivotArea field="24" type="button" dataOnly="0" labelOnly="1" outline="0" axis="axisRow" fieldPosition="0"/>
    </format>
    <format dxfId="42">
      <pivotArea dataOnly="0" labelOnly="1" fieldPosition="0">
        <references count="1">
          <reference field="24" count="0"/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1">
          <reference field="28" count="0"/>
        </references>
      </pivotArea>
    </format>
    <format dxfId="39">
      <pivotArea dataOnly="0" labelOnly="1" grandCol="1" outline="0" fieldPosition="0"/>
    </format>
    <format dxfId="38">
      <pivotArea field="24" grandCol="1" collapsedLevelsAreSubtotals="1" axis="axisRow" fieldPosition="0">
        <references count="1">
          <reference field="24" count="0"/>
        </references>
      </pivotArea>
    </format>
    <format dxfId="37">
      <pivotArea dataOnly="0" fieldPosition="0">
        <references count="1">
          <reference field="24" count="2">
            <x v="0"/>
            <x v="1"/>
          </reference>
        </references>
      </pivotArea>
    </format>
    <format dxfId="36">
      <pivotArea dataOnly="0" fieldPosition="0">
        <references count="1">
          <reference field="24" count="2">
            <x v="4"/>
            <x v="5"/>
          </reference>
        </references>
      </pivotArea>
    </format>
    <format dxfId="35">
      <pivotArea dataOnly="0" fieldPosition="0">
        <references count="1">
          <reference field="24" count="2">
            <x v="2"/>
            <x v="3"/>
          </reference>
        </references>
      </pivotArea>
    </format>
    <format dxfId="34">
      <pivotArea dataOnly="0" fieldPosition="0">
        <references count="1">
          <reference field="24" count="2">
            <x v="2"/>
            <x v="3"/>
          </reference>
        </references>
      </pivotArea>
    </format>
    <format dxfId="33">
      <pivotArea dataOnly="0" fieldPosition="0">
        <references count="1">
          <reference field="24" count="1">
            <x v="7"/>
          </reference>
        </references>
      </pivotArea>
    </format>
    <format dxfId="32">
      <pivotArea dataOnly="0" fieldPosition="0">
        <references count="1">
          <reference field="24" count="1">
            <x v="8"/>
          </reference>
        </references>
      </pivotArea>
    </format>
    <format dxfId="31">
      <pivotArea dataOnly="0" fieldPosition="0">
        <references count="1">
          <reference field="24" count="2">
            <x v="11"/>
            <x v="12"/>
          </reference>
        </references>
      </pivotArea>
    </format>
    <format dxfId="30">
      <pivotArea collapsedLevelsAreSubtotals="1" fieldPosition="0">
        <references count="1">
          <reference field="24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9">
      <pivotArea dataOnly="0" labelOnly="1" fieldPosition="0">
        <references count="1">
          <reference field="24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E74" dT="2020-08-15T16:38:32.61" personId="{C39EE48A-27AD-43B4-9637-DB3552F5E08C}" id="{0CEA6D67-D20E-4449-AF48-06C75B94AC66}">
    <text>Reading at 80 Mins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7D64-4C0C-47AE-BF44-B5228B22039A}">
  <dimension ref="B1:T64"/>
  <sheetViews>
    <sheetView topLeftCell="A31" zoomScaleNormal="100" workbookViewId="0">
      <selection activeCell="A43" sqref="A43:XFD43"/>
    </sheetView>
  </sheetViews>
  <sheetFormatPr defaultRowHeight="15.6" x14ac:dyDescent="0.3"/>
  <cols>
    <col min="1" max="1" width="1.3984375" customWidth="1"/>
    <col min="2" max="2" width="21.59765625" bestFit="1" customWidth="1"/>
    <col min="3" max="9" width="10.69921875" style="14" customWidth="1"/>
    <col min="10" max="10" width="11.296875" style="14" bestFit="1" customWidth="1"/>
    <col min="11" max="12" width="8.69921875" style="14" customWidth="1"/>
    <col min="13" max="13" width="1.3984375" style="14" customWidth="1"/>
    <col min="14" max="14" width="8.69921875" style="14" customWidth="1"/>
    <col min="15" max="15" width="8.69921875" style="14" hidden="1" customWidth="1"/>
    <col min="16" max="16" width="8.69921875" style="14" customWidth="1"/>
    <col min="17" max="17" width="10.59765625" style="14" customWidth="1"/>
    <col min="18" max="20" width="8.69921875" style="14" customWidth="1"/>
  </cols>
  <sheetData>
    <row r="1" spans="2:20" x14ac:dyDescent="0.3">
      <c r="B1" s="1" t="s">
        <v>273</v>
      </c>
    </row>
    <row r="2" spans="2:20" x14ac:dyDescent="0.3">
      <c r="B2" s="1"/>
    </row>
    <row r="3" spans="2:20" x14ac:dyDescent="0.3">
      <c r="B3" s="64" t="s">
        <v>277</v>
      </c>
    </row>
    <row r="4" spans="2:20" x14ac:dyDescent="0.3">
      <c r="B4" s="64"/>
    </row>
    <row r="5" spans="2:20" x14ac:dyDescent="0.3">
      <c r="B5" s="1" t="s">
        <v>274</v>
      </c>
    </row>
    <row r="7" spans="2:20" ht="16.2" thickBot="1" x14ac:dyDescent="0.35">
      <c r="C7" s="19" t="s">
        <v>144</v>
      </c>
      <c r="D7" s="18"/>
      <c r="E7" s="18"/>
      <c r="F7" s="18"/>
      <c r="G7" s="19"/>
      <c r="H7" s="18"/>
    </row>
    <row r="8" spans="2:20" ht="16.8" thickTop="1" thickBot="1" x14ac:dyDescent="0.35">
      <c r="B8" s="27" t="s">
        <v>141</v>
      </c>
      <c r="C8" s="28" t="s">
        <v>142</v>
      </c>
      <c r="D8" s="29"/>
      <c r="E8" s="30"/>
      <c r="F8" s="30"/>
      <c r="G8" s="30"/>
      <c r="H8" s="30"/>
      <c r="I8" s="31"/>
      <c r="J8"/>
      <c r="R8"/>
      <c r="S8"/>
      <c r="T8"/>
    </row>
    <row r="9" spans="2:20" ht="16.8" thickTop="1" thickBot="1" x14ac:dyDescent="0.35">
      <c r="B9" s="27" t="s">
        <v>143</v>
      </c>
      <c r="C9" s="29">
        <v>0</v>
      </c>
      <c r="D9" s="30">
        <v>1</v>
      </c>
      <c r="E9" s="30">
        <v>2</v>
      </c>
      <c r="F9" s="30">
        <v>3</v>
      </c>
      <c r="G9" s="30">
        <v>4</v>
      </c>
      <c r="H9" s="31">
        <v>5</v>
      </c>
      <c r="I9" s="36" t="s">
        <v>140</v>
      </c>
      <c r="J9"/>
      <c r="K9" s="5" t="s">
        <v>128</v>
      </c>
      <c r="L9" s="6" t="s">
        <v>129</v>
      </c>
      <c r="M9" s="8"/>
      <c r="N9" s="6" t="s">
        <v>133</v>
      </c>
      <c r="O9" s="6" t="s">
        <v>134</v>
      </c>
      <c r="P9" s="6" t="s">
        <v>54</v>
      </c>
      <c r="Q9" s="7" t="s">
        <v>253</v>
      </c>
      <c r="R9"/>
      <c r="S9"/>
      <c r="T9"/>
    </row>
    <row r="10" spans="2:20" ht="16.8" thickTop="1" thickBot="1" x14ac:dyDescent="0.35">
      <c r="B10" s="32" t="s">
        <v>59</v>
      </c>
      <c r="C10" s="23">
        <v>4</v>
      </c>
      <c r="D10" s="24">
        <v>2</v>
      </c>
      <c r="E10" s="24">
        <v>5</v>
      </c>
      <c r="F10" s="24">
        <v>1</v>
      </c>
      <c r="G10" s="24"/>
      <c r="H10" s="24">
        <v>1</v>
      </c>
      <c r="I10" s="39">
        <v>13</v>
      </c>
      <c r="J10"/>
      <c r="K10" s="10" t="s">
        <v>52</v>
      </c>
      <c r="L10" s="9">
        <f>COUNTIF(Data!U16:U93,K10)</f>
        <v>24</v>
      </c>
      <c r="M10" s="8"/>
      <c r="N10" s="9" t="s">
        <v>131</v>
      </c>
      <c r="O10" s="9">
        <v>1</v>
      </c>
      <c r="P10" s="9">
        <f>SUM(Data!X16:X115)</f>
        <v>17</v>
      </c>
      <c r="Q10" s="2">
        <f>P10/$L$10</f>
        <v>0.70833333333333337</v>
      </c>
      <c r="R10"/>
      <c r="S10"/>
      <c r="T10"/>
    </row>
    <row r="11" spans="2:20" ht="16.2" thickBot="1" x14ac:dyDescent="0.35">
      <c r="B11" s="37" t="s">
        <v>126</v>
      </c>
      <c r="C11" s="38"/>
      <c r="D11" s="20">
        <v>3</v>
      </c>
      <c r="E11" s="20">
        <v>4</v>
      </c>
      <c r="F11" s="20"/>
      <c r="G11" s="20">
        <v>1</v>
      </c>
      <c r="H11" s="20"/>
      <c r="I11" s="22">
        <v>8</v>
      </c>
      <c r="J11"/>
      <c r="K11" s="10" t="s">
        <v>53</v>
      </c>
      <c r="L11" s="9">
        <f>COUNTIF(Data!U16:U93,K11)</f>
        <v>51</v>
      </c>
      <c r="M11" s="8"/>
      <c r="N11" s="9" t="s">
        <v>132</v>
      </c>
      <c r="O11" s="9">
        <v>0</v>
      </c>
      <c r="P11" s="9">
        <f>L10-P10</f>
        <v>7</v>
      </c>
      <c r="Q11" s="2">
        <f>P11/$L$10</f>
        <v>0.29166666666666669</v>
      </c>
      <c r="R11"/>
      <c r="S11"/>
      <c r="T11"/>
    </row>
    <row r="12" spans="2:20" ht="16.2" thickBot="1" x14ac:dyDescent="0.35">
      <c r="B12" s="33" t="s">
        <v>135</v>
      </c>
      <c r="C12" s="25">
        <v>1</v>
      </c>
      <c r="D12" s="15">
        <v>2</v>
      </c>
      <c r="E12" s="15"/>
      <c r="F12" s="15">
        <v>1</v>
      </c>
      <c r="G12" s="15">
        <v>1</v>
      </c>
      <c r="H12" s="15"/>
      <c r="I12" s="21">
        <v>5</v>
      </c>
      <c r="J12"/>
      <c r="K12" s="3"/>
      <c r="L12" s="11">
        <f>SUBTOTAL(9,L10:L11)</f>
        <v>75</v>
      </c>
      <c r="M12" s="12"/>
      <c r="N12" s="13"/>
      <c r="O12" s="13"/>
      <c r="P12" s="11">
        <f>SUM(P10:P11)</f>
        <v>24</v>
      </c>
      <c r="Q12" s="4"/>
      <c r="R12"/>
      <c r="S12"/>
      <c r="T12"/>
    </row>
    <row r="13" spans="2:20" ht="16.2" thickBot="1" x14ac:dyDescent="0.35">
      <c r="B13" s="33" t="s">
        <v>106</v>
      </c>
      <c r="C13" s="25"/>
      <c r="D13" s="15">
        <v>1</v>
      </c>
      <c r="E13" s="15"/>
      <c r="F13" s="15"/>
      <c r="G13" s="15"/>
      <c r="H13" s="15"/>
      <c r="I13" s="21">
        <v>1</v>
      </c>
      <c r="J13"/>
      <c r="K13"/>
      <c r="L13"/>
      <c r="M13"/>
      <c r="N13"/>
      <c r="O13"/>
      <c r="P13"/>
      <c r="Q13"/>
      <c r="R13"/>
      <c r="S13"/>
      <c r="T13"/>
    </row>
    <row r="14" spans="2:20" ht="16.2" thickBot="1" x14ac:dyDescent="0.35">
      <c r="B14" s="37" t="s">
        <v>56</v>
      </c>
      <c r="C14" s="38">
        <v>4</v>
      </c>
      <c r="D14" s="20">
        <v>5</v>
      </c>
      <c r="E14" s="20">
        <v>3</v>
      </c>
      <c r="F14" s="20">
        <v>2</v>
      </c>
      <c r="G14" s="20">
        <v>2</v>
      </c>
      <c r="H14" s="20"/>
      <c r="I14" s="22">
        <v>16</v>
      </c>
      <c r="J14"/>
      <c r="K14"/>
      <c r="L14"/>
      <c r="M14"/>
      <c r="N14"/>
      <c r="O14"/>
      <c r="P14"/>
      <c r="Q14"/>
      <c r="R14"/>
      <c r="S14"/>
      <c r="T14"/>
    </row>
    <row r="15" spans="2:20" ht="16.2" thickBot="1" x14ac:dyDescent="0.35">
      <c r="B15" s="33" t="s">
        <v>58</v>
      </c>
      <c r="C15" s="25">
        <v>1</v>
      </c>
      <c r="D15" s="15">
        <v>3</v>
      </c>
      <c r="E15" s="15">
        <v>3</v>
      </c>
      <c r="F15" s="15">
        <v>1</v>
      </c>
      <c r="G15" s="15">
        <v>1</v>
      </c>
      <c r="H15" s="15"/>
      <c r="I15" s="21">
        <v>9</v>
      </c>
      <c r="J15"/>
      <c r="K15"/>
      <c r="L15"/>
      <c r="M15"/>
      <c r="N15"/>
      <c r="O15"/>
      <c r="P15"/>
      <c r="Q15"/>
      <c r="R15"/>
      <c r="S15"/>
      <c r="T15"/>
    </row>
    <row r="16" spans="2:20" ht="16.2" thickBot="1" x14ac:dyDescent="0.35">
      <c r="B16" s="33" t="s">
        <v>64</v>
      </c>
      <c r="C16" s="25"/>
      <c r="D16" s="15"/>
      <c r="E16" s="15">
        <v>2</v>
      </c>
      <c r="F16" s="15"/>
      <c r="G16" s="15">
        <v>2</v>
      </c>
      <c r="H16" s="15">
        <v>1</v>
      </c>
      <c r="I16" s="21">
        <v>5</v>
      </c>
      <c r="J16"/>
      <c r="K16"/>
      <c r="L16"/>
      <c r="M16"/>
      <c r="N16"/>
      <c r="O16"/>
      <c r="P16"/>
      <c r="Q16"/>
      <c r="R16"/>
      <c r="S16"/>
      <c r="T16"/>
    </row>
    <row r="17" spans="2:20" ht="16.2" thickBot="1" x14ac:dyDescent="0.35">
      <c r="B17" s="33" t="s">
        <v>103</v>
      </c>
      <c r="C17" s="25"/>
      <c r="D17" s="15">
        <v>2</v>
      </c>
      <c r="E17" s="15">
        <v>2</v>
      </c>
      <c r="F17" s="15">
        <v>2</v>
      </c>
      <c r="G17" s="15"/>
      <c r="H17" s="15">
        <v>1</v>
      </c>
      <c r="I17" s="21">
        <v>7</v>
      </c>
      <c r="J17"/>
      <c r="K17"/>
      <c r="L17"/>
      <c r="M17"/>
      <c r="N17"/>
      <c r="O17"/>
      <c r="P17"/>
      <c r="Q17"/>
      <c r="R17"/>
      <c r="S17"/>
      <c r="T17"/>
    </row>
    <row r="18" spans="2:20" ht="16.2" thickBot="1" x14ac:dyDescent="0.35">
      <c r="B18" s="33" t="s">
        <v>55</v>
      </c>
      <c r="C18" s="25"/>
      <c r="D18" s="15">
        <v>2</v>
      </c>
      <c r="E18" s="15"/>
      <c r="F18" s="15"/>
      <c r="G18" s="15"/>
      <c r="H18" s="15"/>
      <c r="I18" s="21">
        <v>2</v>
      </c>
      <c r="J18"/>
      <c r="K18"/>
      <c r="L18"/>
      <c r="M18"/>
      <c r="N18"/>
      <c r="O18"/>
      <c r="P18"/>
      <c r="Q18"/>
      <c r="R18"/>
      <c r="S18"/>
      <c r="T18"/>
    </row>
    <row r="19" spans="2:20" ht="16.2" thickBot="1" x14ac:dyDescent="0.35">
      <c r="B19" s="33" t="s">
        <v>165</v>
      </c>
      <c r="C19" s="25">
        <v>1</v>
      </c>
      <c r="D19" s="15">
        <v>3</v>
      </c>
      <c r="E19" s="15"/>
      <c r="F19" s="15">
        <v>2</v>
      </c>
      <c r="G19" s="15"/>
      <c r="H19" s="15"/>
      <c r="I19" s="21">
        <v>6</v>
      </c>
      <c r="J19"/>
      <c r="K19"/>
      <c r="L19"/>
      <c r="M19"/>
      <c r="N19"/>
      <c r="O19"/>
      <c r="P19"/>
      <c r="Q19"/>
      <c r="R19"/>
      <c r="S19"/>
      <c r="T19"/>
    </row>
    <row r="20" spans="2:20" ht="16.2" thickBot="1" x14ac:dyDescent="0.35">
      <c r="B20" s="33" t="s">
        <v>57</v>
      </c>
      <c r="C20" s="25"/>
      <c r="D20" s="15">
        <v>1</v>
      </c>
      <c r="E20" s="15"/>
      <c r="F20" s="15">
        <v>1</v>
      </c>
      <c r="G20" s="15"/>
      <c r="H20" s="15"/>
      <c r="I20" s="21">
        <v>2</v>
      </c>
      <c r="J20"/>
    </row>
    <row r="21" spans="2:20" ht="16.2" thickBot="1" x14ac:dyDescent="0.35">
      <c r="B21" s="34" t="s">
        <v>298</v>
      </c>
      <c r="C21" s="25"/>
      <c r="D21" s="15">
        <v>1</v>
      </c>
      <c r="E21" s="15"/>
      <c r="F21" s="15"/>
      <c r="G21" s="15"/>
      <c r="H21" s="15"/>
      <c r="I21" s="21">
        <v>1</v>
      </c>
      <c r="J21"/>
    </row>
    <row r="22" spans="2:20" ht="16.8" thickTop="1" thickBot="1" x14ac:dyDescent="0.35">
      <c r="B22" s="35" t="s">
        <v>140</v>
      </c>
      <c r="C22" s="26">
        <v>11</v>
      </c>
      <c r="D22" s="16">
        <v>25</v>
      </c>
      <c r="E22" s="16">
        <v>19</v>
      </c>
      <c r="F22" s="16">
        <v>10</v>
      </c>
      <c r="G22" s="16">
        <v>7</v>
      </c>
      <c r="H22" s="16">
        <v>3</v>
      </c>
      <c r="I22" s="17">
        <v>75</v>
      </c>
      <c r="J22"/>
    </row>
    <row r="23" spans="2:20" ht="4.95" customHeight="1" thickTop="1" x14ac:dyDescent="0.3">
      <c r="B23" s="44"/>
      <c r="C23" s="45"/>
      <c r="D23" s="45"/>
      <c r="E23" s="45"/>
      <c r="F23" s="45"/>
      <c r="G23" s="45"/>
      <c r="H23" s="45"/>
      <c r="I23" s="45"/>
      <c r="J23" s="45"/>
    </row>
    <row r="24" spans="2:20" x14ac:dyDescent="0.3">
      <c r="B24" s="43" t="s">
        <v>49</v>
      </c>
      <c r="C24" s="41" t="s">
        <v>176</v>
      </c>
      <c r="D24" s="41" t="s">
        <v>177</v>
      </c>
    </row>
    <row r="25" spans="2:20" x14ac:dyDescent="0.3">
      <c r="B25" s="14">
        <v>0</v>
      </c>
      <c r="C25" s="14">
        <f>GETPIVOTDATA("2nd Half Goals",$B$8,"2nd Half Goals",0)</f>
        <v>11</v>
      </c>
      <c r="D25" s="40">
        <f>C25/$C$31</f>
        <v>0.14666666666666667</v>
      </c>
    </row>
    <row r="26" spans="2:20" x14ac:dyDescent="0.3">
      <c r="B26" s="14">
        <v>1</v>
      </c>
      <c r="C26" s="14">
        <f>GETPIVOTDATA("2nd Half Goals",$B$8,"2nd Half Goals",1)</f>
        <v>25</v>
      </c>
      <c r="D26" s="40">
        <f t="shared" ref="D26:D30" si="0">C26/$C$31</f>
        <v>0.33333333333333331</v>
      </c>
    </row>
    <row r="27" spans="2:20" x14ac:dyDescent="0.3">
      <c r="B27" s="14">
        <v>2</v>
      </c>
      <c r="C27" s="14">
        <f>GETPIVOTDATA("2nd Half Goals",$B$8,"2nd Half Goals",2)</f>
        <v>19</v>
      </c>
      <c r="D27" s="40">
        <f t="shared" si="0"/>
        <v>0.25333333333333335</v>
      </c>
    </row>
    <row r="28" spans="2:20" x14ac:dyDescent="0.3">
      <c r="B28" s="14">
        <v>3</v>
      </c>
      <c r="C28" s="14">
        <f>GETPIVOTDATA("2nd Half Goals",$B$8,"2nd Half Goals",3)</f>
        <v>10</v>
      </c>
      <c r="D28" s="40">
        <f t="shared" si="0"/>
        <v>0.13333333333333333</v>
      </c>
    </row>
    <row r="29" spans="2:20" x14ac:dyDescent="0.3">
      <c r="B29" s="14">
        <v>4</v>
      </c>
      <c r="C29" s="14">
        <f>GETPIVOTDATA("2nd Half Goals",$B$8,"2nd Half Goals",4)</f>
        <v>7</v>
      </c>
      <c r="D29" s="40">
        <f t="shared" si="0"/>
        <v>9.3333333333333338E-2</v>
      </c>
    </row>
    <row r="30" spans="2:20" x14ac:dyDescent="0.3">
      <c r="B30" s="14">
        <v>5</v>
      </c>
      <c r="C30" s="14">
        <f>GETPIVOTDATA("2nd Half Goals",$B$8,"2nd Half Goals",5)</f>
        <v>3</v>
      </c>
      <c r="D30" s="40">
        <f t="shared" si="0"/>
        <v>0.04</v>
      </c>
    </row>
    <row r="31" spans="2:20" x14ac:dyDescent="0.3">
      <c r="C31" s="41">
        <f>SUM(C25:C30)</f>
        <v>75</v>
      </c>
      <c r="D31" s="42">
        <f>SUM(D25:D30)</f>
        <v>1</v>
      </c>
    </row>
    <row r="33" spans="2:5" x14ac:dyDescent="0.3">
      <c r="B33" s="1" t="s">
        <v>255</v>
      </c>
    </row>
    <row r="34" spans="2:5" ht="4.95" customHeight="1" x14ac:dyDescent="0.3"/>
    <row r="35" spans="2:5" x14ac:dyDescent="0.3">
      <c r="B35" t="s">
        <v>256</v>
      </c>
      <c r="C35" s="14">
        <f>L12</f>
        <v>75</v>
      </c>
    </row>
    <row r="36" spans="2:5" x14ac:dyDescent="0.3">
      <c r="B36" t="s">
        <v>257</v>
      </c>
      <c r="C36" s="58">
        <f>Data!AT10</f>
        <v>21</v>
      </c>
      <c r="E36" s="46" t="s">
        <v>258</v>
      </c>
    </row>
    <row r="37" spans="2:5" x14ac:dyDescent="0.3">
      <c r="B37" t="s">
        <v>128</v>
      </c>
      <c r="C37" s="41">
        <f>C35-C36</f>
        <v>54</v>
      </c>
    </row>
    <row r="38" spans="2:5" ht="4.95" customHeight="1" x14ac:dyDescent="0.3"/>
    <row r="39" spans="2:5" ht="15" customHeight="1" x14ac:dyDescent="0.3">
      <c r="C39" s="41" t="s">
        <v>261</v>
      </c>
      <c r="D39" s="41" t="s">
        <v>253</v>
      </c>
    </row>
    <row r="40" spans="2:5" ht="4.95" customHeight="1" x14ac:dyDescent="0.3"/>
    <row r="41" spans="2:5" x14ac:dyDescent="0.3">
      <c r="B41" t="s">
        <v>259</v>
      </c>
      <c r="C41" s="14">
        <f>SUM(Data!AS16:AS499)</f>
        <v>34</v>
      </c>
      <c r="D41" s="40">
        <f>C41/$C$37</f>
        <v>0.62962962962962965</v>
      </c>
    </row>
    <row r="42" spans="2:5" x14ac:dyDescent="0.3">
      <c r="B42" t="s">
        <v>260</v>
      </c>
      <c r="C42" s="14">
        <f>C37-C41</f>
        <v>20</v>
      </c>
      <c r="D42" s="40">
        <f>C42/$C$37</f>
        <v>0.37037037037037035</v>
      </c>
      <c r="E42" s="59" t="s">
        <v>262</v>
      </c>
    </row>
    <row r="43" spans="2:5" ht="4.95" customHeight="1" x14ac:dyDescent="0.3"/>
    <row r="44" spans="2:5" x14ac:dyDescent="0.3">
      <c r="B44" s="1" t="s">
        <v>263</v>
      </c>
    </row>
    <row r="45" spans="2:5" ht="4.95" customHeight="1" x14ac:dyDescent="0.3"/>
    <row r="46" spans="2:5" x14ac:dyDescent="0.3">
      <c r="B46" s="1" t="s">
        <v>264</v>
      </c>
    </row>
    <row r="47" spans="2:5" ht="4.95" customHeight="1" x14ac:dyDescent="0.3"/>
    <row r="48" spans="2:5" x14ac:dyDescent="0.3">
      <c r="B48" t="s">
        <v>265</v>
      </c>
    </row>
    <row r="49" spans="2:5" ht="4.95" customHeight="1" x14ac:dyDescent="0.3"/>
    <row r="50" spans="2:5" x14ac:dyDescent="0.3">
      <c r="B50" t="s">
        <v>266</v>
      </c>
      <c r="C50" s="14">
        <v>1.51</v>
      </c>
    </row>
    <row r="51" spans="2:5" x14ac:dyDescent="0.3">
      <c r="B51" t="s">
        <v>267</v>
      </c>
      <c r="C51" s="14">
        <v>10</v>
      </c>
    </row>
    <row r="52" spans="2:5" x14ac:dyDescent="0.3">
      <c r="B52" t="s">
        <v>268</v>
      </c>
      <c r="C52" s="60">
        <v>0.02</v>
      </c>
    </row>
    <row r="54" spans="2:5" x14ac:dyDescent="0.3">
      <c r="B54" t="s">
        <v>269</v>
      </c>
      <c r="C54" s="61">
        <f>SUM(C41*C50)*C51</f>
        <v>513.40000000000009</v>
      </c>
    </row>
    <row r="55" spans="2:5" x14ac:dyDescent="0.3">
      <c r="B55" t="s">
        <v>278</v>
      </c>
      <c r="C55" s="67">
        <f>C41*C51</f>
        <v>340</v>
      </c>
    </row>
    <row r="56" spans="2:5" x14ac:dyDescent="0.3">
      <c r="B56" t="s">
        <v>270</v>
      </c>
      <c r="C56" s="65">
        <f>C54-C55</f>
        <v>173.40000000000009</v>
      </c>
    </row>
    <row r="57" spans="2:5" x14ac:dyDescent="0.3">
      <c r="B57" t="s">
        <v>268</v>
      </c>
      <c r="C57" s="62">
        <f>C56*C52</f>
        <v>3.4680000000000017</v>
      </c>
    </row>
    <row r="58" spans="2:5" x14ac:dyDescent="0.3">
      <c r="B58" t="s">
        <v>270</v>
      </c>
      <c r="C58" s="63">
        <f>C56-C57</f>
        <v>169.9320000000001</v>
      </c>
      <c r="D58" s="41"/>
      <c r="E58" s="41"/>
    </row>
    <row r="59" spans="2:5" ht="4.95" customHeight="1" x14ac:dyDescent="0.3">
      <c r="C59" s="41"/>
      <c r="D59" s="41"/>
      <c r="E59" s="41"/>
    </row>
    <row r="60" spans="2:5" x14ac:dyDescent="0.3">
      <c r="B60" t="s">
        <v>271</v>
      </c>
      <c r="C60" s="61">
        <f>C42*C51</f>
        <v>200</v>
      </c>
    </row>
    <row r="61" spans="2:5" ht="4.95" customHeight="1" x14ac:dyDescent="0.3"/>
    <row r="62" spans="2:5" x14ac:dyDescent="0.3">
      <c r="B62" s="66" t="s">
        <v>272</v>
      </c>
      <c r="C62" s="76">
        <f>C58-C60</f>
        <v>-30.067999999999898</v>
      </c>
    </row>
    <row r="63" spans="2:5" ht="4.95" customHeight="1" x14ac:dyDescent="0.3"/>
    <row r="64" spans="2:5" x14ac:dyDescent="0.3">
      <c r="B64" t="s">
        <v>275</v>
      </c>
      <c r="C64" s="65">
        <f>AVERAGE(Data!AR16:AR499)</f>
        <v>24.676923076923078</v>
      </c>
      <c r="D64" s="41" t="s">
        <v>276</v>
      </c>
    </row>
  </sheetData>
  <conditionalFormatting sqref="Q10:Q11">
    <cfRule type="cellIs" dxfId="28" priority="2" operator="between">
      <formula>0.51</formula>
      <formula>0.74</formula>
    </cfRule>
    <cfRule type="cellIs" dxfId="27" priority="3" operator="greaterThan">
      <formula>0.75</formula>
    </cfRule>
  </conditionalFormatting>
  <conditionalFormatting sqref="Q11">
    <cfRule type="cellIs" dxfId="26" priority="1" operator="lessThan">
      <formula>0.5</formula>
    </cfRule>
  </conditionalFormatting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Y725"/>
  <sheetViews>
    <sheetView topLeftCell="AI15" workbookViewId="0">
      <selection activeCell="A43" sqref="A43:XFD43"/>
    </sheetView>
  </sheetViews>
  <sheetFormatPr defaultRowHeight="15.6" x14ac:dyDescent="0.3"/>
  <cols>
    <col min="1" max="1" width="28" customWidth="1"/>
    <col min="4" max="4" width="13.59765625" customWidth="1"/>
    <col min="5" max="5" width="15" bestFit="1" customWidth="1"/>
    <col min="6" max="6" width="15.296875" bestFit="1" customWidth="1"/>
    <col min="7" max="7" width="16.8984375" bestFit="1" customWidth="1"/>
    <col min="8" max="8" width="16" bestFit="1" customWidth="1"/>
    <col min="9" max="18" width="8.796875" customWidth="1"/>
    <col min="19" max="19" width="12.59765625" customWidth="1"/>
    <col min="20" max="24" width="12.796875" customWidth="1"/>
    <col min="25" max="25" width="1.3984375" customWidth="1"/>
    <col min="26" max="26" width="12.796875" customWidth="1"/>
    <col min="27" max="27" width="1.3984375" customWidth="1"/>
    <col min="28" max="31" width="12.796875" customWidth="1"/>
    <col min="32" max="32" width="39.59765625" customWidth="1"/>
    <col min="33" max="33" width="1.3984375" customWidth="1"/>
    <col min="34" max="41" width="12.796875" style="14" customWidth="1"/>
    <col min="42" max="42" width="1.3984375" customWidth="1"/>
    <col min="43" max="45" width="12.796875" customWidth="1"/>
    <col min="46" max="46" width="11.09765625" customWidth="1"/>
    <col min="47" max="47" width="0.8984375" customWidth="1"/>
  </cols>
  <sheetData>
    <row r="3" spans="1:51" x14ac:dyDescent="0.3">
      <c r="S3" t="s">
        <v>51</v>
      </c>
      <c r="T3" t="s">
        <v>52</v>
      </c>
    </row>
    <row r="8" spans="1:51" ht="4.95" customHeight="1" x14ac:dyDescent="0.3"/>
    <row r="9" spans="1:51" x14ac:dyDescent="0.3">
      <c r="A9" s="1" t="s">
        <v>43</v>
      </c>
    </row>
    <row r="10" spans="1:51" x14ac:dyDescent="0.3">
      <c r="AS10" t="s">
        <v>52</v>
      </c>
      <c r="AT10">
        <f>COUNTIF(AT16:AT499,AS10)</f>
        <v>21</v>
      </c>
    </row>
    <row r="11" spans="1:51" x14ac:dyDescent="0.3">
      <c r="A11" t="s">
        <v>44</v>
      </c>
    </row>
    <row r="12" spans="1:51" x14ac:dyDescent="0.3">
      <c r="A12" t="s">
        <v>45</v>
      </c>
    </row>
    <row r="13" spans="1:51" x14ac:dyDescent="0.3">
      <c r="A13" t="s">
        <v>130</v>
      </c>
    </row>
    <row r="14" spans="1:51" ht="16.2" thickBot="1" x14ac:dyDescent="0.35">
      <c r="AB14" s="19" t="s">
        <v>171</v>
      </c>
      <c r="AC14" s="19"/>
      <c r="AD14" s="19"/>
      <c r="AE14" s="19"/>
      <c r="AH14" s="19" t="s">
        <v>249</v>
      </c>
      <c r="AI14" s="19"/>
      <c r="AJ14" s="19"/>
      <c r="AK14" s="19"/>
      <c r="AL14" s="19"/>
      <c r="AM14" s="19"/>
      <c r="AN14" s="19"/>
      <c r="AO14" s="19"/>
      <c r="AP14" s="19"/>
      <c r="AQ14" s="19"/>
      <c r="AS14" t="s">
        <v>251</v>
      </c>
      <c r="AV14" s="18" t="s">
        <v>294</v>
      </c>
      <c r="AW14" s="18"/>
      <c r="AX14" s="19"/>
      <c r="AY14" s="18"/>
    </row>
    <row r="15" spans="1:51" s="41" customFormat="1" ht="32.4" thickTop="1" thickBot="1" x14ac:dyDescent="0.35">
      <c r="A15" s="69" t="s">
        <v>0</v>
      </c>
      <c r="B15" s="70" t="s">
        <v>1</v>
      </c>
      <c r="C15" s="70" t="s">
        <v>2</v>
      </c>
      <c r="D15" s="70" t="s">
        <v>3</v>
      </c>
      <c r="E15" s="70" t="s">
        <v>4</v>
      </c>
      <c r="F15" s="70" t="s">
        <v>5</v>
      </c>
      <c r="G15" s="70" t="s">
        <v>6</v>
      </c>
      <c r="H15" s="70" t="s">
        <v>7</v>
      </c>
      <c r="I15" s="70" t="s">
        <v>8</v>
      </c>
      <c r="J15" s="70" t="s">
        <v>9</v>
      </c>
      <c r="K15" s="70" t="s">
        <v>10</v>
      </c>
      <c r="L15" s="70" t="s">
        <v>11</v>
      </c>
      <c r="M15" s="70" t="s">
        <v>12</v>
      </c>
      <c r="N15" s="70" t="s">
        <v>13</v>
      </c>
      <c r="O15" s="70" t="s">
        <v>14</v>
      </c>
      <c r="P15" s="70" t="s">
        <v>15</v>
      </c>
      <c r="Q15" s="70" t="s">
        <v>16</v>
      </c>
      <c r="R15" s="70" t="s">
        <v>17</v>
      </c>
      <c r="S15" s="70" t="s">
        <v>18</v>
      </c>
      <c r="T15" s="70" t="s">
        <v>46</v>
      </c>
      <c r="U15" s="70" t="s">
        <v>47</v>
      </c>
      <c r="V15" s="70" t="s">
        <v>48</v>
      </c>
      <c r="W15" s="70" t="s">
        <v>49</v>
      </c>
      <c r="X15" s="70" t="s">
        <v>50</v>
      </c>
      <c r="Y15" s="71"/>
      <c r="Z15" s="72" t="s">
        <v>170</v>
      </c>
      <c r="AA15" s="71"/>
      <c r="AB15" s="70" t="s">
        <v>161</v>
      </c>
      <c r="AC15" s="70" t="s">
        <v>162</v>
      </c>
      <c r="AD15" s="70" t="s">
        <v>163</v>
      </c>
      <c r="AE15" s="70" t="s">
        <v>164</v>
      </c>
      <c r="AF15" s="70" t="s">
        <v>238</v>
      </c>
      <c r="AG15" s="71"/>
      <c r="AH15" s="70" t="s">
        <v>239</v>
      </c>
      <c r="AI15" s="70" t="s">
        <v>240</v>
      </c>
      <c r="AJ15" s="70" t="s">
        <v>241</v>
      </c>
      <c r="AK15" s="70" t="s">
        <v>242</v>
      </c>
      <c r="AL15" s="70" t="s">
        <v>243</v>
      </c>
      <c r="AM15" s="70" t="s">
        <v>244</v>
      </c>
      <c r="AN15" s="70" t="s">
        <v>245</v>
      </c>
      <c r="AO15" s="70" t="s">
        <v>246</v>
      </c>
      <c r="AP15" s="71"/>
      <c r="AQ15" s="70" t="s">
        <v>247</v>
      </c>
      <c r="AR15" s="72" t="s">
        <v>248</v>
      </c>
      <c r="AS15" s="70" t="s">
        <v>250</v>
      </c>
      <c r="AT15" s="73" t="s">
        <v>254</v>
      </c>
      <c r="AV15" s="72" t="s">
        <v>291</v>
      </c>
      <c r="AW15" s="72" t="s">
        <v>295</v>
      </c>
      <c r="AX15" s="72" t="s">
        <v>292</v>
      </c>
      <c r="AY15" s="72" t="s">
        <v>293</v>
      </c>
    </row>
    <row r="16" spans="1:51" ht="16.8" thickTop="1" thickBot="1" x14ac:dyDescent="0.35">
      <c r="A16" s="48" t="s">
        <v>39</v>
      </c>
      <c r="B16" s="49">
        <v>510552</v>
      </c>
      <c r="C16" s="49">
        <v>29898139</v>
      </c>
      <c r="D16" s="49" t="s">
        <v>20</v>
      </c>
      <c r="E16" s="49" t="s">
        <v>21</v>
      </c>
      <c r="F16" s="50">
        <v>44031.5625</v>
      </c>
      <c r="G16" s="49" t="s">
        <v>22</v>
      </c>
      <c r="H16" s="49" t="s">
        <v>23</v>
      </c>
      <c r="I16" s="49">
        <v>502308</v>
      </c>
      <c r="J16" s="49">
        <v>30686</v>
      </c>
      <c r="K16" s="49">
        <v>50</v>
      </c>
      <c r="L16" s="49">
        <v>0</v>
      </c>
      <c r="M16" s="49">
        <v>1</v>
      </c>
      <c r="N16" s="49">
        <v>66</v>
      </c>
      <c r="O16" s="49">
        <v>16</v>
      </c>
      <c r="P16" s="49">
        <v>1.32</v>
      </c>
      <c r="Q16" s="49">
        <v>40</v>
      </c>
      <c r="R16" s="49">
        <v>0</v>
      </c>
      <c r="S16" s="49">
        <v>1</v>
      </c>
      <c r="T16" s="51" t="s">
        <v>55</v>
      </c>
      <c r="U16" s="49" t="str">
        <f>IF(OR(T16="1-0",T16="0-1"),"YES","NO")</f>
        <v>NO</v>
      </c>
      <c r="V16" s="51" t="s">
        <v>108</v>
      </c>
      <c r="W16" s="49">
        <v>1</v>
      </c>
      <c r="X16" s="49" t="str">
        <f>IF(AND(U16="YES",W16&gt;=1),1,"")</f>
        <v/>
      </c>
      <c r="Y16" s="49"/>
      <c r="Z16" s="49"/>
      <c r="AA16" s="49"/>
      <c r="AB16" s="49"/>
      <c r="AC16" s="49"/>
      <c r="AD16" s="49"/>
      <c r="AE16" s="49"/>
      <c r="AF16" s="49"/>
      <c r="AG16" s="49"/>
      <c r="AH16" s="9">
        <v>4</v>
      </c>
      <c r="AI16" s="9">
        <v>13</v>
      </c>
      <c r="AJ16" s="9">
        <v>15</v>
      </c>
      <c r="AK16" s="9">
        <v>26</v>
      </c>
      <c r="AL16" s="9">
        <v>64</v>
      </c>
      <c r="AM16" s="9"/>
      <c r="AN16" s="9"/>
      <c r="AO16" s="9"/>
      <c r="AP16" s="49"/>
      <c r="AQ16" s="9" t="str">
        <f>IF(AND(AH16&gt;=1,AH16&lt;46),"Yes","No")</f>
        <v>Yes</v>
      </c>
      <c r="AR16" s="9">
        <f>IF(AH16="","",AH16)</f>
        <v>4</v>
      </c>
      <c r="AS16" s="9">
        <f>IF(AND(AQ16="Yes",AR16&gt;15),1,0)</f>
        <v>0</v>
      </c>
      <c r="AT16" s="47" t="str">
        <f>IF(AND(AR16&gt;0,AR16&lt;15),"Yes","")</f>
        <v>Yes</v>
      </c>
      <c r="AV16" s="74"/>
      <c r="AW16" s="74"/>
      <c r="AX16" s="74"/>
      <c r="AY16" s="74"/>
    </row>
    <row r="17" spans="1:46" ht="16.2" thickBot="1" x14ac:dyDescent="0.35">
      <c r="A17" s="48" t="s">
        <v>39</v>
      </c>
      <c r="B17" s="49">
        <v>511791</v>
      </c>
      <c r="C17" s="49">
        <v>29911946</v>
      </c>
      <c r="D17" s="49" t="s">
        <v>28</v>
      </c>
      <c r="E17" s="49" t="s">
        <v>40</v>
      </c>
      <c r="F17" s="50">
        <v>44031.590277777781</v>
      </c>
      <c r="G17" s="49" t="s">
        <v>41</v>
      </c>
      <c r="H17" s="49" t="s">
        <v>42</v>
      </c>
      <c r="I17" s="49">
        <v>1306561</v>
      </c>
      <c r="J17" s="49">
        <v>4935893</v>
      </c>
      <c r="K17" s="49">
        <v>70</v>
      </c>
      <c r="L17" s="49">
        <v>20</v>
      </c>
      <c r="M17" s="49">
        <v>1.4</v>
      </c>
      <c r="N17" s="49">
        <v>60</v>
      </c>
      <c r="O17" s="49">
        <v>10</v>
      </c>
      <c r="P17" s="49">
        <v>1.2</v>
      </c>
      <c r="Q17" s="49">
        <v>55</v>
      </c>
      <c r="R17" s="49">
        <v>15</v>
      </c>
      <c r="S17" s="49">
        <v>1.38</v>
      </c>
      <c r="T17" s="49" t="s">
        <v>56</v>
      </c>
      <c r="U17" s="49" t="str">
        <f t="shared" ref="U17:U84" si="0">IF(OR(T17="1-0",T17="0-1"),"YES","NO")</f>
        <v>YES</v>
      </c>
      <c r="V17" s="49" t="s">
        <v>57</v>
      </c>
      <c r="W17" s="49">
        <v>2</v>
      </c>
      <c r="X17" s="49">
        <f>IF(AND(U17="YES",W17&gt;=1),1,"")</f>
        <v>1</v>
      </c>
      <c r="Y17" s="49"/>
      <c r="Z17" s="49"/>
      <c r="AA17" s="49"/>
      <c r="AB17" s="49"/>
      <c r="AC17" s="49"/>
      <c r="AD17" s="49"/>
      <c r="AE17" s="49"/>
      <c r="AF17" s="49"/>
      <c r="AG17" s="49"/>
      <c r="AH17" s="9">
        <v>44</v>
      </c>
      <c r="AI17" s="9">
        <v>55</v>
      </c>
      <c r="AJ17" s="9">
        <v>62</v>
      </c>
      <c r="AK17" s="9"/>
      <c r="AL17" s="9"/>
      <c r="AM17" s="9"/>
      <c r="AN17" s="9"/>
      <c r="AO17" s="9"/>
      <c r="AP17" s="49"/>
      <c r="AQ17" s="9" t="str">
        <f t="shared" ref="AQ17:AQ80" si="1">IF(AND(AH17&gt;=1,AH17&lt;46),"Yes","No")</f>
        <v>Yes</v>
      </c>
      <c r="AR17" s="9">
        <f t="shared" ref="AR17:AR80" si="2">IF(AH17="","",AH17)</f>
        <v>44</v>
      </c>
      <c r="AS17" s="9">
        <f t="shared" ref="AS17:AS80" si="3">IF(AND(AQ17="Yes",AR17&gt;15),1,0)</f>
        <v>1</v>
      </c>
      <c r="AT17" s="47" t="str">
        <f t="shared" ref="AT17:AT80" si="4">IF(AND(AR17&gt;0,AR17&lt;15),"Yes","")</f>
        <v/>
      </c>
    </row>
    <row r="18" spans="1:46" ht="16.2" thickBot="1" x14ac:dyDescent="0.35">
      <c r="A18" s="48" t="s">
        <v>39</v>
      </c>
      <c r="B18" s="49">
        <v>511627</v>
      </c>
      <c r="C18" s="49">
        <v>29911886</v>
      </c>
      <c r="D18" s="49" t="s">
        <v>24</v>
      </c>
      <c r="E18" s="49" t="s">
        <v>25</v>
      </c>
      <c r="F18" s="50">
        <v>44031.625</v>
      </c>
      <c r="G18" s="49" t="s">
        <v>26</v>
      </c>
      <c r="H18" s="49" t="s">
        <v>27</v>
      </c>
      <c r="I18" s="49">
        <v>51405</v>
      </c>
      <c r="J18" s="49">
        <v>2939090</v>
      </c>
      <c r="K18" s="49">
        <v>50</v>
      </c>
      <c r="L18" s="49">
        <v>0</v>
      </c>
      <c r="M18" s="49">
        <v>1</v>
      </c>
      <c r="N18" s="49">
        <v>50</v>
      </c>
      <c r="O18" s="49">
        <v>0</v>
      </c>
      <c r="P18" s="49">
        <v>1</v>
      </c>
      <c r="Q18" s="49">
        <v>55</v>
      </c>
      <c r="R18" s="49">
        <v>15</v>
      </c>
      <c r="S18" s="49">
        <v>1.38</v>
      </c>
      <c r="T18" s="52" t="s">
        <v>58</v>
      </c>
      <c r="U18" s="49" t="str">
        <f t="shared" si="0"/>
        <v>NO</v>
      </c>
      <c r="V18" s="52" t="s">
        <v>109</v>
      </c>
      <c r="W18" s="49">
        <v>2</v>
      </c>
      <c r="X18" s="49" t="str">
        <f t="shared" ref="X18:X42" si="5">IF(AND(U18="YES",W18&gt;=1),1,"")</f>
        <v/>
      </c>
      <c r="Y18" s="49"/>
      <c r="Z18" s="49"/>
      <c r="AA18" s="49"/>
      <c r="AB18" s="49"/>
      <c r="AC18" s="49"/>
      <c r="AD18" s="49"/>
      <c r="AE18" s="49"/>
      <c r="AF18" s="49"/>
      <c r="AG18" s="49"/>
      <c r="AH18" s="9">
        <v>9</v>
      </c>
      <c r="AI18" s="9">
        <v>19</v>
      </c>
      <c r="AJ18" s="9">
        <v>58</v>
      </c>
      <c r="AK18" s="9">
        <v>62</v>
      </c>
      <c r="AL18" s="9"/>
      <c r="AM18" s="9"/>
      <c r="AN18" s="9"/>
      <c r="AO18" s="9"/>
      <c r="AP18" s="49"/>
      <c r="AQ18" s="9" t="str">
        <f t="shared" si="1"/>
        <v>Yes</v>
      </c>
      <c r="AR18" s="9">
        <f t="shared" si="2"/>
        <v>9</v>
      </c>
      <c r="AS18" s="9">
        <f t="shared" si="3"/>
        <v>0</v>
      </c>
      <c r="AT18" s="47" t="str">
        <f t="shared" si="4"/>
        <v>Yes</v>
      </c>
    </row>
    <row r="19" spans="1:46" ht="16.2" thickBot="1" x14ac:dyDescent="0.35">
      <c r="A19" s="48" t="s">
        <v>39</v>
      </c>
      <c r="B19" s="49">
        <v>511737</v>
      </c>
      <c r="C19" s="49">
        <v>29910933</v>
      </c>
      <c r="D19" s="49" t="s">
        <v>28</v>
      </c>
      <c r="E19" s="49" t="s">
        <v>29</v>
      </c>
      <c r="F19" s="50">
        <v>44031.6875</v>
      </c>
      <c r="G19" s="49" t="s">
        <v>30</v>
      </c>
      <c r="H19" s="49" t="s">
        <v>31</v>
      </c>
      <c r="I19" s="49">
        <v>3143307</v>
      </c>
      <c r="J19" s="49">
        <v>3143305</v>
      </c>
      <c r="K19" s="49">
        <v>50</v>
      </c>
      <c r="L19" s="49">
        <v>0</v>
      </c>
      <c r="M19" s="49">
        <v>1</v>
      </c>
      <c r="N19" s="49">
        <v>60</v>
      </c>
      <c r="O19" s="49">
        <v>10</v>
      </c>
      <c r="P19" s="49">
        <v>1.2</v>
      </c>
      <c r="Q19" s="49">
        <v>65</v>
      </c>
      <c r="R19" s="49">
        <v>25</v>
      </c>
      <c r="S19" s="49">
        <v>1.63</v>
      </c>
      <c r="T19" s="51" t="s">
        <v>58</v>
      </c>
      <c r="U19" s="49" t="str">
        <f t="shared" si="0"/>
        <v>NO</v>
      </c>
      <c r="V19" s="52" t="s">
        <v>64</v>
      </c>
      <c r="W19" s="49">
        <v>1</v>
      </c>
      <c r="X19" s="49" t="str">
        <f t="shared" si="5"/>
        <v/>
      </c>
      <c r="Y19" s="49"/>
      <c r="Z19" s="49"/>
      <c r="AA19" s="49"/>
      <c r="AB19" s="49"/>
      <c r="AC19" s="49"/>
      <c r="AD19" s="49"/>
      <c r="AE19" s="49"/>
      <c r="AF19" s="49"/>
      <c r="AG19" s="49"/>
      <c r="AH19" s="9">
        <v>17</v>
      </c>
      <c r="AI19" s="9">
        <v>19</v>
      </c>
      <c r="AJ19" s="9">
        <v>56</v>
      </c>
      <c r="AK19" s="9"/>
      <c r="AL19" s="9"/>
      <c r="AM19" s="9"/>
      <c r="AN19" s="9"/>
      <c r="AO19" s="9"/>
      <c r="AP19" s="49"/>
      <c r="AQ19" s="9" t="str">
        <f t="shared" si="1"/>
        <v>Yes</v>
      </c>
      <c r="AR19" s="9">
        <f t="shared" si="2"/>
        <v>17</v>
      </c>
      <c r="AS19" s="9">
        <f t="shared" si="3"/>
        <v>1</v>
      </c>
      <c r="AT19" s="47" t="str">
        <f t="shared" si="4"/>
        <v/>
      </c>
    </row>
    <row r="20" spans="1:46" ht="16.2" thickBot="1" x14ac:dyDescent="0.35">
      <c r="A20" s="48" t="s">
        <v>39</v>
      </c>
      <c r="B20" s="49">
        <v>511690</v>
      </c>
      <c r="C20" s="49">
        <v>29907585</v>
      </c>
      <c r="D20" s="49" t="s">
        <v>19</v>
      </c>
      <c r="E20" s="49" t="s">
        <v>32</v>
      </c>
      <c r="F20" s="50">
        <v>44031.708333333336</v>
      </c>
      <c r="G20" s="49" t="s">
        <v>33</v>
      </c>
      <c r="H20" s="49" t="s">
        <v>34</v>
      </c>
      <c r="I20" s="49">
        <v>778903</v>
      </c>
      <c r="J20" s="49">
        <v>10833201</v>
      </c>
      <c r="K20" s="49">
        <v>75</v>
      </c>
      <c r="L20" s="49">
        <v>25</v>
      </c>
      <c r="M20" s="49">
        <v>1.5</v>
      </c>
      <c r="N20" s="49">
        <v>66</v>
      </c>
      <c r="O20" s="49">
        <v>16</v>
      </c>
      <c r="P20" s="49">
        <v>1.32</v>
      </c>
      <c r="Q20" s="49">
        <v>43</v>
      </c>
      <c r="R20" s="49">
        <v>3</v>
      </c>
      <c r="S20" s="49">
        <v>1.08</v>
      </c>
      <c r="T20" s="52" t="s">
        <v>59</v>
      </c>
      <c r="U20" s="49" t="str">
        <f t="shared" si="0"/>
        <v>NO</v>
      </c>
      <c r="V20" s="52" t="s">
        <v>103</v>
      </c>
      <c r="W20" s="49">
        <v>2</v>
      </c>
      <c r="X20" s="49" t="str">
        <f t="shared" si="5"/>
        <v/>
      </c>
      <c r="Y20" s="49"/>
      <c r="Z20" s="49"/>
      <c r="AA20" s="49"/>
      <c r="AB20" s="49"/>
      <c r="AC20" s="49"/>
      <c r="AD20" s="49"/>
      <c r="AE20" s="49"/>
      <c r="AF20" s="49"/>
      <c r="AG20" s="49"/>
      <c r="AH20" s="9">
        <v>61</v>
      </c>
      <c r="AI20" s="9">
        <v>87</v>
      </c>
      <c r="AJ20" s="9"/>
      <c r="AK20" s="9"/>
      <c r="AL20" s="9"/>
      <c r="AM20" s="9"/>
      <c r="AN20" s="9"/>
      <c r="AO20" s="9"/>
      <c r="AP20" s="49"/>
      <c r="AQ20" s="9" t="str">
        <f t="shared" si="1"/>
        <v>No</v>
      </c>
      <c r="AR20" s="9">
        <f t="shared" si="2"/>
        <v>61</v>
      </c>
      <c r="AS20" s="9">
        <f t="shared" si="3"/>
        <v>0</v>
      </c>
      <c r="AT20" s="47" t="str">
        <f t="shared" si="4"/>
        <v/>
      </c>
    </row>
    <row r="21" spans="1:46" ht="16.2" thickBot="1" x14ac:dyDescent="0.35">
      <c r="A21" s="48" t="s">
        <v>39</v>
      </c>
      <c r="B21" s="49">
        <v>510632</v>
      </c>
      <c r="C21" s="49">
        <v>29900274</v>
      </c>
      <c r="D21" s="49" t="s">
        <v>35</v>
      </c>
      <c r="E21" s="49" t="s">
        <v>36</v>
      </c>
      <c r="F21" s="50">
        <v>44031.836805555555</v>
      </c>
      <c r="G21" s="49" t="s">
        <v>37</v>
      </c>
      <c r="H21" s="49" t="s">
        <v>38</v>
      </c>
      <c r="I21" s="49">
        <v>46725</v>
      </c>
      <c r="J21" s="49">
        <v>166890</v>
      </c>
      <c r="K21" s="49">
        <v>50</v>
      </c>
      <c r="L21" s="49">
        <v>0</v>
      </c>
      <c r="M21" s="49">
        <v>1</v>
      </c>
      <c r="N21" s="49">
        <v>50</v>
      </c>
      <c r="O21" s="49">
        <v>0</v>
      </c>
      <c r="P21" s="49">
        <v>1</v>
      </c>
      <c r="Q21" s="49">
        <v>55</v>
      </c>
      <c r="R21" s="49">
        <v>15</v>
      </c>
      <c r="S21" s="49">
        <v>1.38</v>
      </c>
      <c r="T21" s="52" t="s">
        <v>64</v>
      </c>
      <c r="U21" s="49" t="str">
        <f t="shared" si="0"/>
        <v>NO</v>
      </c>
      <c r="V21" s="51" t="s">
        <v>60</v>
      </c>
      <c r="W21" s="49">
        <v>2</v>
      </c>
      <c r="X21" s="49" t="str">
        <f t="shared" si="5"/>
        <v/>
      </c>
      <c r="Y21" s="49"/>
      <c r="Z21" s="49"/>
      <c r="AA21" s="49"/>
      <c r="AB21" s="49"/>
      <c r="AC21" s="49"/>
      <c r="AD21" s="49"/>
      <c r="AE21" s="49"/>
      <c r="AF21" s="49"/>
      <c r="AG21" s="49"/>
      <c r="AH21" s="9">
        <v>19</v>
      </c>
      <c r="AI21" s="9">
        <v>39</v>
      </c>
      <c r="AJ21" s="9">
        <v>45</v>
      </c>
      <c r="AK21" s="9">
        <v>69</v>
      </c>
      <c r="AL21" s="9">
        <v>90</v>
      </c>
      <c r="AM21" s="9"/>
      <c r="AN21" s="9"/>
      <c r="AO21" s="9"/>
      <c r="AP21" s="49"/>
      <c r="AQ21" s="9" t="str">
        <f t="shared" si="1"/>
        <v>Yes</v>
      </c>
      <c r="AR21" s="9">
        <f t="shared" si="2"/>
        <v>19</v>
      </c>
      <c r="AS21" s="9">
        <f t="shared" si="3"/>
        <v>1</v>
      </c>
      <c r="AT21" s="47" t="str">
        <f t="shared" si="4"/>
        <v/>
      </c>
    </row>
    <row r="22" spans="1:46" ht="16.2" thickBot="1" x14ac:dyDescent="0.35">
      <c r="A22" s="48" t="s">
        <v>39</v>
      </c>
      <c r="B22" s="49">
        <v>511816</v>
      </c>
      <c r="C22" s="49">
        <v>29917741</v>
      </c>
      <c r="D22" s="49" t="s">
        <v>24</v>
      </c>
      <c r="E22" s="49" t="s">
        <v>61</v>
      </c>
      <c r="F22" s="50">
        <v>44033.8125</v>
      </c>
      <c r="G22" s="49" t="s">
        <v>62</v>
      </c>
      <c r="H22" s="49" t="s">
        <v>63</v>
      </c>
      <c r="I22" s="49">
        <v>373489</v>
      </c>
      <c r="J22" s="49">
        <v>328835</v>
      </c>
      <c r="K22" s="49">
        <v>50</v>
      </c>
      <c r="L22" s="49">
        <v>0</v>
      </c>
      <c r="M22" s="49">
        <v>1</v>
      </c>
      <c r="N22" s="49">
        <v>70</v>
      </c>
      <c r="O22" s="49">
        <v>20</v>
      </c>
      <c r="P22" s="49">
        <v>1.4</v>
      </c>
      <c r="Q22" s="49">
        <v>40</v>
      </c>
      <c r="R22" s="49">
        <v>0</v>
      </c>
      <c r="S22" s="49">
        <v>1</v>
      </c>
      <c r="T22" s="52" t="s">
        <v>64</v>
      </c>
      <c r="U22" s="49" t="str">
        <f t="shared" si="0"/>
        <v>NO</v>
      </c>
      <c r="V22" s="51" t="s">
        <v>65</v>
      </c>
      <c r="W22" s="49">
        <v>5</v>
      </c>
      <c r="X22" s="49" t="str">
        <f t="shared" si="5"/>
        <v/>
      </c>
      <c r="Y22" s="49"/>
      <c r="Z22" s="49"/>
      <c r="AA22" s="49"/>
      <c r="AB22" s="49"/>
      <c r="AC22" s="49"/>
      <c r="AD22" s="49"/>
      <c r="AE22" s="49"/>
      <c r="AF22" s="49"/>
      <c r="AG22" s="49"/>
      <c r="AH22" s="9">
        <v>9</v>
      </c>
      <c r="AI22" s="9">
        <v>38</v>
      </c>
      <c r="AJ22" s="9">
        <v>45</v>
      </c>
      <c r="AK22" s="9">
        <v>53</v>
      </c>
      <c r="AL22" s="9">
        <v>70</v>
      </c>
      <c r="AM22" s="9">
        <v>72</v>
      </c>
      <c r="AN22" s="9">
        <v>85</v>
      </c>
      <c r="AO22" s="9">
        <v>90</v>
      </c>
      <c r="AP22" s="49"/>
      <c r="AQ22" s="9" t="str">
        <f t="shared" si="1"/>
        <v>Yes</v>
      </c>
      <c r="AR22" s="9">
        <f t="shared" si="2"/>
        <v>9</v>
      </c>
      <c r="AS22" s="9">
        <f t="shared" si="3"/>
        <v>0</v>
      </c>
      <c r="AT22" s="47" t="str">
        <f t="shared" si="4"/>
        <v>Yes</v>
      </c>
    </row>
    <row r="23" spans="1:46" ht="16.2" thickBot="1" x14ac:dyDescent="0.35">
      <c r="A23" s="48" t="s">
        <v>39</v>
      </c>
      <c r="B23" s="49">
        <v>511887</v>
      </c>
      <c r="C23" s="49">
        <v>29915934</v>
      </c>
      <c r="D23" s="49" t="s">
        <v>66</v>
      </c>
      <c r="E23" s="49" t="s">
        <v>67</v>
      </c>
      <c r="F23" s="50">
        <v>44034.458333333336</v>
      </c>
      <c r="G23" s="49" t="s">
        <v>68</v>
      </c>
      <c r="H23" s="49" t="s">
        <v>69</v>
      </c>
      <c r="I23" s="49">
        <v>441083</v>
      </c>
      <c r="J23" s="49">
        <v>744103</v>
      </c>
      <c r="K23" s="49">
        <v>50</v>
      </c>
      <c r="L23" s="49">
        <v>0</v>
      </c>
      <c r="M23" s="49">
        <v>1</v>
      </c>
      <c r="N23" s="49">
        <v>50</v>
      </c>
      <c r="O23" s="49">
        <v>0</v>
      </c>
      <c r="P23" s="49">
        <v>1</v>
      </c>
      <c r="Q23" s="49">
        <v>50</v>
      </c>
      <c r="R23" s="49">
        <v>10</v>
      </c>
      <c r="S23" s="49">
        <v>1.25</v>
      </c>
      <c r="T23" s="49" t="s">
        <v>56</v>
      </c>
      <c r="U23" s="49" t="str">
        <f t="shared" si="0"/>
        <v>YES</v>
      </c>
      <c r="V23" s="49" t="s">
        <v>56</v>
      </c>
      <c r="W23" s="49">
        <v>0</v>
      </c>
      <c r="X23" s="49" t="str">
        <f t="shared" si="5"/>
        <v/>
      </c>
      <c r="Y23" s="49"/>
      <c r="Z23" s="49"/>
      <c r="AA23" s="49"/>
      <c r="AB23" s="49"/>
      <c r="AC23" s="49"/>
      <c r="AD23" s="49"/>
      <c r="AE23" s="49"/>
      <c r="AF23" s="49"/>
      <c r="AG23" s="49"/>
      <c r="AH23" s="9">
        <v>41</v>
      </c>
      <c r="AI23" s="9"/>
      <c r="AJ23" s="9"/>
      <c r="AK23" s="9"/>
      <c r="AL23" s="9"/>
      <c r="AM23" s="9"/>
      <c r="AN23" s="9"/>
      <c r="AO23" s="9"/>
      <c r="AP23" s="49"/>
      <c r="AQ23" s="9" t="str">
        <f t="shared" si="1"/>
        <v>Yes</v>
      </c>
      <c r="AR23" s="9">
        <f t="shared" si="2"/>
        <v>41</v>
      </c>
      <c r="AS23" s="9">
        <f t="shared" si="3"/>
        <v>1</v>
      </c>
      <c r="AT23" s="47" t="str">
        <f t="shared" si="4"/>
        <v/>
      </c>
    </row>
    <row r="24" spans="1:46" ht="16.2" thickBot="1" x14ac:dyDescent="0.35">
      <c r="A24" s="48" t="s">
        <v>39</v>
      </c>
      <c r="B24" s="49">
        <v>511895</v>
      </c>
      <c r="C24" s="49">
        <v>29916012</v>
      </c>
      <c r="D24" s="49" t="s">
        <v>66</v>
      </c>
      <c r="E24" s="49" t="s">
        <v>67</v>
      </c>
      <c r="F24" s="50">
        <v>44034.479166666664</v>
      </c>
      <c r="G24" s="49" t="s">
        <v>70</v>
      </c>
      <c r="H24" s="49" t="s">
        <v>71</v>
      </c>
      <c r="I24" s="49">
        <v>442179</v>
      </c>
      <c r="J24" s="49">
        <v>1080507</v>
      </c>
      <c r="K24" s="49">
        <v>66</v>
      </c>
      <c r="L24" s="49">
        <v>16</v>
      </c>
      <c r="M24" s="49">
        <v>1.32</v>
      </c>
      <c r="N24" s="49">
        <v>50</v>
      </c>
      <c r="O24" s="49">
        <v>0</v>
      </c>
      <c r="P24" s="49">
        <v>1</v>
      </c>
      <c r="Q24" s="49">
        <v>60</v>
      </c>
      <c r="R24" s="49">
        <v>20</v>
      </c>
      <c r="S24" s="49">
        <v>1.5</v>
      </c>
      <c r="T24" s="49" t="s">
        <v>103</v>
      </c>
      <c r="U24" s="49" t="str">
        <f t="shared" si="0"/>
        <v>NO</v>
      </c>
      <c r="V24" s="51" t="s">
        <v>60</v>
      </c>
      <c r="W24" s="49">
        <v>3</v>
      </c>
      <c r="X24" s="49" t="str">
        <f t="shared" si="5"/>
        <v/>
      </c>
      <c r="Y24" s="49"/>
      <c r="Z24" s="49"/>
      <c r="AA24" s="49"/>
      <c r="AB24" s="49"/>
      <c r="AC24" s="49"/>
      <c r="AD24" s="49"/>
      <c r="AE24" s="49"/>
      <c r="AF24" s="49"/>
      <c r="AG24" s="49"/>
      <c r="AH24" s="9">
        <v>30</v>
      </c>
      <c r="AI24" s="9">
        <v>38</v>
      </c>
      <c r="AJ24" s="9">
        <v>58</v>
      </c>
      <c r="AK24" s="9">
        <v>59</v>
      </c>
      <c r="AL24" s="9">
        <v>68</v>
      </c>
      <c r="AM24" s="9"/>
      <c r="AN24" s="9"/>
      <c r="AO24" s="9"/>
      <c r="AP24" s="49"/>
      <c r="AQ24" s="9" t="str">
        <f t="shared" si="1"/>
        <v>Yes</v>
      </c>
      <c r="AR24" s="9">
        <f t="shared" si="2"/>
        <v>30</v>
      </c>
      <c r="AS24" s="9">
        <f t="shared" si="3"/>
        <v>1</v>
      </c>
      <c r="AT24" s="47" t="str">
        <f t="shared" si="4"/>
        <v/>
      </c>
    </row>
    <row r="25" spans="1:46" ht="16.2" thickBot="1" x14ac:dyDescent="0.35">
      <c r="A25" s="48" t="s">
        <v>39</v>
      </c>
      <c r="B25" s="49">
        <v>511918</v>
      </c>
      <c r="C25" s="49">
        <v>29919076</v>
      </c>
      <c r="D25" s="49" t="s">
        <v>72</v>
      </c>
      <c r="E25" s="49" t="s">
        <v>73</v>
      </c>
      <c r="F25" s="50">
        <v>44034.791666666664</v>
      </c>
      <c r="G25" s="49" t="s">
        <v>74</v>
      </c>
      <c r="H25" s="49" t="s">
        <v>75</v>
      </c>
      <c r="I25" s="49">
        <v>166884</v>
      </c>
      <c r="J25" s="49">
        <v>399804</v>
      </c>
      <c r="K25" s="49">
        <v>50</v>
      </c>
      <c r="L25" s="49">
        <v>0</v>
      </c>
      <c r="M25" s="49">
        <v>1</v>
      </c>
      <c r="N25" s="49">
        <v>50</v>
      </c>
      <c r="O25" s="49">
        <v>0</v>
      </c>
      <c r="P25" s="49">
        <v>1</v>
      </c>
      <c r="Q25" s="49">
        <v>100</v>
      </c>
      <c r="R25" s="49">
        <v>60</v>
      </c>
      <c r="S25" s="49">
        <v>2.5</v>
      </c>
      <c r="T25" s="49" t="s">
        <v>59</v>
      </c>
      <c r="U25" s="49" t="str">
        <f t="shared" si="0"/>
        <v>NO</v>
      </c>
      <c r="V25" s="49" t="s">
        <v>59</v>
      </c>
      <c r="W25" s="49">
        <v>0</v>
      </c>
      <c r="X25" s="49" t="str">
        <f t="shared" si="5"/>
        <v/>
      </c>
      <c r="Y25" s="49"/>
      <c r="Z25" s="49"/>
      <c r="AA25" s="49"/>
      <c r="AB25" s="49"/>
      <c r="AC25" s="49"/>
      <c r="AD25" s="49"/>
      <c r="AE25" s="49"/>
      <c r="AF25" s="49"/>
      <c r="AG25" s="49"/>
      <c r="AH25" s="9"/>
      <c r="AI25" s="9"/>
      <c r="AJ25" s="9"/>
      <c r="AK25" s="9"/>
      <c r="AL25" s="9"/>
      <c r="AM25" s="9"/>
      <c r="AN25" s="9"/>
      <c r="AO25" s="9"/>
      <c r="AP25" s="49"/>
      <c r="AQ25" s="9" t="str">
        <f t="shared" si="1"/>
        <v>No</v>
      </c>
      <c r="AR25" s="9" t="str">
        <f t="shared" si="2"/>
        <v/>
      </c>
      <c r="AS25" s="9">
        <f t="shared" si="3"/>
        <v>0</v>
      </c>
      <c r="AT25" s="47" t="str">
        <f t="shared" si="4"/>
        <v/>
      </c>
    </row>
    <row r="26" spans="1:46" ht="16.2" thickBot="1" x14ac:dyDescent="0.35">
      <c r="A26" s="48" t="s">
        <v>39</v>
      </c>
      <c r="B26" s="49">
        <v>511938</v>
      </c>
      <c r="C26" s="49">
        <v>29916275</v>
      </c>
      <c r="D26" s="49" t="s">
        <v>76</v>
      </c>
      <c r="E26" s="49" t="s">
        <v>77</v>
      </c>
      <c r="F26" s="50">
        <v>44034.8125</v>
      </c>
      <c r="G26" s="49" t="s">
        <v>78</v>
      </c>
      <c r="H26" s="49" t="s">
        <v>79</v>
      </c>
      <c r="I26" s="49">
        <v>56036</v>
      </c>
      <c r="J26" s="49">
        <v>78984</v>
      </c>
      <c r="K26" s="49">
        <v>50</v>
      </c>
      <c r="L26" s="49">
        <v>0</v>
      </c>
      <c r="M26" s="49">
        <v>1</v>
      </c>
      <c r="N26" s="49">
        <v>60</v>
      </c>
      <c r="O26" s="49">
        <v>10</v>
      </c>
      <c r="P26" s="49">
        <v>1.2</v>
      </c>
      <c r="Q26" s="49">
        <v>50</v>
      </c>
      <c r="R26" s="49">
        <v>10</v>
      </c>
      <c r="S26" s="49">
        <v>1.25</v>
      </c>
      <c r="T26" s="51" t="s">
        <v>58</v>
      </c>
      <c r="U26" s="49" t="str">
        <f t="shared" si="0"/>
        <v>NO</v>
      </c>
      <c r="V26" s="51" t="s">
        <v>104</v>
      </c>
      <c r="W26" s="49">
        <v>3</v>
      </c>
      <c r="X26" s="49" t="str">
        <f t="shared" si="5"/>
        <v/>
      </c>
      <c r="Y26" s="49"/>
      <c r="Z26" s="49"/>
      <c r="AA26" s="49"/>
      <c r="AB26" s="49"/>
      <c r="AC26" s="49"/>
      <c r="AD26" s="49"/>
      <c r="AE26" s="49"/>
      <c r="AF26" s="49"/>
      <c r="AG26" s="49"/>
      <c r="AH26" s="9">
        <v>4</v>
      </c>
      <c r="AI26" s="9">
        <v>36</v>
      </c>
      <c r="AJ26" s="9">
        <v>47</v>
      </c>
      <c r="AK26" s="9">
        <v>63</v>
      </c>
      <c r="AL26" s="9">
        <v>79</v>
      </c>
      <c r="AM26" s="9"/>
      <c r="AN26" s="9"/>
      <c r="AO26" s="9"/>
      <c r="AP26" s="49"/>
      <c r="AQ26" s="9" t="str">
        <f t="shared" si="1"/>
        <v>Yes</v>
      </c>
      <c r="AR26" s="9">
        <f t="shared" si="2"/>
        <v>4</v>
      </c>
      <c r="AS26" s="9">
        <f t="shared" si="3"/>
        <v>0</v>
      </c>
      <c r="AT26" s="47" t="str">
        <f t="shared" si="4"/>
        <v>Yes</v>
      </c>
    </row>
    <row r="27" spans="1:46" ht="16.2" thickBot="1" x14ac:dyDescent="0.35">
      <c r="A27" s="48" t="s">
        <v>39</v>
      </c>
      <c r="B27" s="49">
        <v>512011</v>
      </c>
      <c r="C27" s="49">
        <v>29916302</v>
      </c>
      <c r="D27" s="49" t="s">
        <v>76</v>
      </c>
      <c r="E27" s="49" t="s">
        <v>77</v>
      </c>
      <c r="F27" s="50">
        <v>44034.8125</v>
      </c>
      <c r="G27" s="49" t="s">
        <v>80</v>
      </c>
      <c r="H27" s="49" t="s">
        <v>81</v>
      </c>
      <c r="I27" s="49">
        <v>48317</v>
      </c>
      <c r="J27" s="49">
        <v>48349</v>
      </c>
      <c r="K27" s="49">
        <v>50</v>
      </c>
      <c r="L27" s="49">
        <v>0</v>
      </c>
      <c r="M27" s="49">
        <v>1</v>
      </c>
      <c r="N27" s="49">
        <v>50</v>
      </c>
      <c r="O27" s="49">
        <v>0</v>
      </c>
      <c r="P27" s="49">
        <v>1</v>
      </c>
      <c r="Q27" s="49">
        <v>45</v>
      </c>
      <c r="R27" s="49">
        <v>5</v>
      </c>
      <c r="S27" s="49">
        <v>1.1299999999999999</v>
      </c>
      <c r="T27" s="49" t="s">
        <v>103</v>
      </c>
      <c r="U27" s="49" t="str">
        <f t="shared" si="0"/>
        <v>NO</v>
      </c>
      <c r="V27" s="49" t="s">
        <v>105</v>
      </c>
      <c r="W27" s="49">
        <v>2</v>
      </c>
      <c r="X27" s="49" t="str">
        <f t="shared" si="5"/>
        <v/>
      </c>
      <c r="Y27" s="49"/>
      <c r="Z27" s="49"/>
      <c r="AA27" s="49"/>
      <c r="AB27" s="49"/>
      <c r="AC27" s="49"/>
      <c r="AD27" s="49"/>
      <c r="AE27" s="49"/>
      <c r="AF27" s="49"/>
      <c r="AG27" s="49"/>
      <c r="AH27" s="9">
        <v>13</v>
      </c>
      <c r="AI27" s="9">
        <v>28</v>
      </c>
      <c r="AJ27" s="9">
        <v>51</v>
      </c>
      <c r="AK27" s="9">
        <v>66</v>
      </c>
      <c r="AL27" s="9"/>
      <c r="AM27" s="9"/>
      <c r="AN27" s="9"/>
      <c r="AO27" s="9"/>
      <c r="AP27" s="49"/>
      <c r="AQ27" s="9" t="str">
        <f t="shared" si="1"/>
        <v>Yes</v>
      </c>
      <c r="AR27" s="9">
        <f t="shared" si="2"/>
        <v>13</v>
      </c>
      <c r="AS27" s="9">
        <f t="shared" si="3"/>
        <v>0</v>
      </c>
      <c r="AT27" s="47" t="str">
        <f t="shared" si="4"/>
        <v>Yes</v>
      </c>
    </row>
    <row r="28" spans="1:46" ht="16.2" thickBot="1" x14ac:dyDescent="0.35">
      <c r="A28" s="48" t="s">
        <v>39</v>
      </c>
      <c r="B28" s="49">
        <v>512186</v>
      </c>
      <c r="C28" s="49">
        <v>29913605</v>
      </c>
      <c r="D28" s="49" t="s">
        <v>20</v>
      </c>
      <c r="E28" s="49" t="s">
        <v>82</v>
      </c>
      <c r="F28" s="50">
        <v>44035.75</v>
      </c>
      <c r="G28" s="49" t="s">
        <v>83</v>
      </c>
      <c r="H28" s="49" t="s">
        <v>84</v>
      </c>
      <c r="I28" s="49">
        <v>60143</v>
      </c>
      <c r="J28" s="49">
        <v>30684</v>
      </c>
      <c r="K28" s="49">
        <v>100</v>
      </c>
      <c r="L28" s="49">
        <v>50</v>
      </c>
      <c r="M28" s="49">
        <v>2</v>
      </c>
      <c r="N28" s="49">
        <v>60</v>
      </c>
      <c r="O28" s="49">
        <v>10</v>
      </c>
      <c r="P28" s="49">
        <v>1.2</v>
      </c>
      <c r="Q28" s="49">
        <v>50</v>
      </c>
      <c r="R28" s="49">
        <v>10</v>
      </c>
      <c r="S28" s="49">
        <v>1.25</v>
      </c>
      <c r="T28" s="49" t="s">
        <v>106</v>
      </c>
      <c r="U28" s="49" t="str">
        <f t="shared" si="0"/>
        <v>NO</v>
      </c>
      <c r="V28" s="49" t="s">
        <v>107</v>
      </c>
      <c r="W28" s="49">
        <v>1</v>
      </c>
      <c r="X28" s="49" t="str">
        <f t="shared" si="5"/>
        <v/>
      </c>
      <c r="Y28" s="49"/>
      <c r="Z28" s="49"/>
      <c r="AA28" s="49"/>
      <c r="AB28" s="49"/>
      <c r="AC28" s="49"/>
      <c r="AD28" s="49"/>
      <c r="AE28" s="49"/>
      <c r="AF28" s="49"/>
      <c r="AG28" s="49"/>
      <c r="AH28" s="9">
        <v>10</v>
      </c>
      <c r="AI28" s="9">
        <v>11</v>
      </c>
      <c r="AJ28" s="9">
        <v>27</v>
      </c>
      <c r="AK28" s="9">
        <v>35</v>
      </c>
      <c r="AL28" s="9">
        <v>74</v>
      </c>
      <c r="AM28" s="9"/>
      <c r="AN28" s="9"/>
      <c r="AO28" s="9"/>
      <c r="AP28" s="49"/>
      <c r="AQ28" s="9" t="str">
        <f t="shared" si="1"/>
        <v>Yes</v>
      </c>
      <c r="AR28" s="9">
        <f t="shared" si="2"/>
        <v>10</v>
      </c>
      <c r="AS28" s="9">
        <f t="shared" si="3"/>
        <v>0</v>
      </c>
      <c r="AT28" s="47" t="str">
        <f t="shared" si="4"/>
        <v>Yes</v>
      </c>
    </row>
    <row r="29" spans="1:46" ht="16.2" thickBot="1" x14ac:dyDescent="0.35">
      <c r="A29" s="48" t="s">
        <v>39</v>
      </c>
      <c r="B29" s="49">
        <v>512185</v>
      </c>
      <c r="C29" s="49">
        <v>29913598</v>
      </c>
      <c r="D29" s="49" t="s">
        <v>20</v>
      </c>
      <c r="E29" s="49" t="s">
        <v>82</v>
      </c>
      <c r="F29" s="50">
        <v>44035.75</v>
      </c>
      <c r="G29" s="49" t="s">
        <v>85</v>
      </c>
      <c r="H29" s="49" t="s">
        <v>86</v>
      </c>
      <c r="I29" s="49">
        <v>174383</v>
      </c>
      <c r="J29" s="49">
        <v>30679</v>
      </c>
      <c r="K29" s="49">
        <v>60</v>
      </c>
      <c r="L29" s="49">
        <v>10</v>
      </c>
      <c r="M29" s="49">
        <v>1.2</v>
      </c>
      <c r="N29" s="49">
        <v>75</v>
      </c>
      <c r="O29" s="49">
        <v>25</v>
      </c>
      <c r="P29" s="49">
        <v>1.5</v>
      </c>
      <c r="Q29" s="49">
        <v>67</v>
      </c>
      <c r="R29" s="49">
        <v>27</v>
      </c>
      <c r="S29" s="49">
        <v>1.68</v>
      </c>
      <c r="T29" s="49" t="s">
        <v>103</v>
      </c>
      <c r="U29" s="49" t="str">
        <f t="shared" si="0"/>
        <v>NO</v>
      </c>
      <c r="V29" s="49" t="s">
        <v>57</v>
      </c>
      <c r="W29" s="49">
        <v>1</v>
      </c>
      <c r="X29" s="49" t="str">
        <f t="shared" si="5"/>
        <v/>
      </c>
      <c r="Y29" s="49"/>
      <c r="Z29" s="49"/>
      <c r="AA29" s="49"/>
      <c r="AB29" s="49"/>
      <c r="AC29" s="49"/>
      <c r="AD29" s="49"/>
      <c r="AE29" s="49"/>
      <c r="AF29" s="49"/>
      <c r="AG29" s="49"/>
      <c r="AH29" s="9">
        <v>28</v>
      </c>
      <c r="AI29" s="9">
        <v>36</v>
      </c>
      <c r="AJ29" s="9">
        <v>46</v>
      </c>
      <c r="AK29" s="9"/>
      <c r="AL29" s="9"/>
      <c r="AM29" s="9"/>
      <c r="AN29" s="9"/>
      <c r="AO29" s="9"/>
      <c r="AP29" s="49"/>
      <c r="AQ29" s="9" t="str">
        <f t="shared" si="1"/>
        <v>Yes</v>
      </c>
      <c r="AR29" s="9">
        <f t="shared" si="2"/>
        <v>28</v>
      </c>
      <c r="AS29" s="9">
        <f t="shared" si="3"/>
        <v>1</v>
      </c>
      <c r="AT29" s="47" t="str">
        <f t="shared" si="4"/>
        <v/>
      </c>
    </row>
    <row r="30" spans="1:46" ht="16.2" thickBot="1" x14ac:dyDescent="0.35">
      <c r="A30" s="48" t="s">
        <v>39</v>
      </c>
      <c r="B30" s="49">
        <v>512203</v>
      </c>
      <c r="C30" s="49">
        <v>0</v>
      </c>
      <c r="D30" s="49" t="s">
        <v>88</v>
      </c>
      <c r="E30" s="49" t="s">
        <v>89</v>
      </c>
      <c r="F30" s="50">
        <v>44037.604166666664</v>
      </c>
      <c r="G30" s="49" t="s">
        <v>90</v>
      </c>
      <c r="H30" s="49" t="s">
        <v>91</v>
      </c>
      <c r="I30" s="49">
        <v>0</v>
      </c>
      <c r="J30" s="49">
        <v>0</v>
      </c>
      <c r="K30" s="49">
        <v>55</v>
      </c>
      <c r="L30" s="49">
        <v>5</v>
      </c>
      <c r="M30" s="49">
        <v>1.1000000000000001</v>
      </c>
      <c r="N30" s="49">
        <v>50</v>
      </c>
      <c r="O30" s="49">
        <v>0</v>
      </c>
      <c r="P30" s="49">
        <v>1</v>
      </c>
      <c r="Q30" s="49">
        <v>53</v>
      </c>
      <c r="R30" s="49">
        <v>13</v>
      </c>
      <c r="S30" s="49">
        <v>1.33</v>
      </c>
      <c r="T30" s="49" t="s">
        <v>56</v>
      </c>
      <c r="U30" s="49" t="str">
        <f t="shared" si="0"/>
        <v>YES</v>
      </c>
      <c r="V30" s="49" t="s">
        <v>103</v>
      </c>
      <c r="W30" s="49">
        <v>1</v>
      </c>
      <c r="X30" s="49">
        <f t="shared" si="5"/>
        <v>1</v>
      </c>
      <c r="Y30" s="49"/>
      <c r="Z30" s="49"/>
      <c r="AA30" s="49"/>
      <c r="AB30" s="49"/>
      <c r="AC30" s="49"/>
      <c r="AD30" s="49"/>
      <c r="AE30" s="49"/>
      <c r="AF30" s="49"/>
      <c r="AG30" s="49"/>
      <c r="AH30" s="9">
        <v>30</v>
      </c>
      <c r="AI30" s="9">
        <v>53</v>
      </c>
      <c r="AJ30" s="9"/>
      <c r="AK30" s="9"/>
      <c r="AL30" s="9"/>
      <c r="AM30" s="9"/>
      <c r="AN30" s="9"/>
      <c r="AO30" s="9"/>
      <c r="AP30" s="49"/>
      <c r="AQ30" s="9" t="str">
        <f t="shared" si="1"/>
        <v>Yes</v>
      </c>
      <c r="AR30" s="9">
        <f t="shared" si="2"/>
        <v>30</v>
      </c>
      <c r="AS30" s="9">
        <f t="shared" si="3"/>
        <v>1</v>
      </c>
      <c r="AT30" s="47" t="str">
        <f t="shared" si="4"/>
        <v/>
      </c>
    </row>
    <row r="31" spans="1:46" ht="16.2" thickBot="1" x14ac:dyDescent="0.35">
      <c r="A31" s="48" t="s">
        <v>39</v>
      </c>
      <c r="B31" s="49">
        <v>512119</v>
      </c>
      <c r="C31" s="49">
        <v>29918564</v>
      </c>
      <c r="D31" s="49" t="s">
        <v>92</v>
      </c>
      <c r="E31" s="49" t="s">
        <v>93</v>
      </c>
      <c r="F31" s="50">
        <v>44037.625</v>
      </c>
      <c r="G31" s="49" t="s">
        <v>94</v>
      </c>
      <c r="H31" s="49" t="s">
        <v>95</v>
      </c>
      <c r="I31" s="49">
        <v>151007</v>
      </c>
      <c r="J31" s="49">
        <v>518517</v>
      </c>
      <c r="K31" s="49">
        <v>50</v>
      </c>
      <c r="L31" s="49">
        <v>0</v>
      </c>
      <c r="M31" s="49">
        <v>1</v>
      </c>
      <c r="N31" s="49">
        <v>50</v>
      </c>
      <c r="O31" s="49">
        <v>0</v>
      </c>
      <c r="P31" s="49">
        <v>1</v>
      </c>
      <c r="Q31" s="49">
        <v>45</v>
      </c>
      <c r="R31" s="49">
        <v>5</v>
      </c>
      <c r="S31" s="49">
        <v>1.1299999999999999</v>
      </c>
      <c r="T31" s="49" t="s">
        <v>59</v>
      </c>
      <c r="U31" s="49" t="str">
        <f t="shared" si="0"/>
        <v>NO</v>
      </c>
      <c r="V31" s="49" t="s">
        <v>59</v>
      </c>
      <c r="W31" s="49">
        <v>0</v>
      </c>
      <c r="X31" s="49" t="str">
        <f t="shared" si="5"/>
        <v/>
      </c>
      <c r="Y31" s="49"/>
      <c r="Z31" s="49"/>
      <c r="AA31" s="49"/>
      <c r="AB31" s="49"/>
      <c r="AC31" s="49"/>
      <c r="AD31" s="49"/>
      <c r="AE31" s="49"/>
      <c r="AF31" s="49"/>
      <c r="AG31" s="49"/>
      <c r="AH31" s="9"/>
      <c r="AI31" s="9"/>
      <c r="AJ31" s="9"/>
      <c r="AK31" s="9"/>
      <c r="AL31" s="9"/>
      <c r="AM31" s="9"/>
      <c r="AN31" s="9"/>
      <c r="AO31" s="9"/>
      <c r="AP31" s="49"/>
      <c r="AQ31" s="9" t="str">
        <f t="shared" si="1"/>
        <v>No</v>
      </c>
      <c r="AR31" s="9" t="str">
        <f t="shared" si="2"/>
        <v/>
      </c>
      <c r="AS31" s="9">
        <f t="shared" si="3"/>
        <v>0</v>
      </c>
      <c r="AT31" s="47" t="str">
        <f t="shared" si="4"/>
        <v/>
      </c>
    </row>
    <row r="32" spans="1:46" ht="16.2" thickBot="1" x14ac:dyDescent="0.35">
      <c r="A32" s="48" t="s">
        <v>39</v>
      </c>
      <c r="B32" s="49">
        <v>512108</v>
      </c>
      <c r="C32" s="49">
        <v>29907597</v>
      </c>
      <c r="D32" s="49" t="s">
        <v>20</v>
      </c>
      <c r="E32" s="49" t="s">
        <v>21</v>
      </c>
      <c r="F32" s="50">
        <v>44037.6875</v>
      </c>
      <c r="G32" s="49" t="s">
        <v>96</v>
      </c>
      <c r="H32" s="49" t="s">
        <v>22</v>
      </c>
      <c r="I32" s="49">
        <v>503361</v>
      </c>
      <c r="J32" s="49">
        <v>502308</v>
      </c>
      <c r="K32" s="49">
        <v>67</v>
      </c>
      <c r="L32" s="49">
        <v>17</v>
      </c>
      <c r="M32" s="49">
        <v>1.34</v>
      </c>
      <c r="N32" s="49">
        <v>50</v>
      </c>
      <c r="O32" s="49">
        <v>0</v>
      </c>
      <c r="P32" s="49">
        <v>1</v>
      </c>
      <c r="Q32" s="49">
        <v>43</v>
      </c>
      <c r="R32" s="49">
        <v>3</v>
      </c>
      <c r="S32" s="49">
        <v>1.08</v>
      </c>
      <c r="T32" s="49" t="s">
        <v>56</v>
      </c>
      <c r="U32" s="49" t="str">
        <f t="shared" si="0"/>
        <v>YES</v>
      </c>
      <c r="V32" s="49" t="s">
        <v>103</v>
      </c>
      <c r="W32" s="49">
        <v>1</v>
      </c>
      <c r="X32" s="49">
        <f t="shared" si="5"/>
        <v>1</v>
      </c>
      <c r="Y32" s="49"/>
      <c r="Z32" s="49"/>
      <c r="AA32" s="49"/>
      <c r="AB32" s="49"/>
      <c r="AC32" s="49"/>
      <c r="AD32" s="49"/>
      <c r="AE32" s="49"/>
      <c r="AF32" s="49"/>
      <c r="AG32" s="49"/>
      <c r="AH32" s="9">
        <v>35</v>
      </c>
      <c r="AI32" s="9">
        <v>54</v>
      </c>
      <c r="AJ32" s="9"/>
      <c r="AK32" s="9"/>
      <c r="AL32" s="9"/>
      <c r="AM32" s="9"/>
      <c r="AN32" s="9"/>
      <c r="AO32" s="9"/>
      <c r="AP32" s="49"/>
      <c r="AQ32" s="9" t="str">
        <f t="shared" si="1"/>
        <v>Yes</v>
      </c>
      <c r="AR32" s="9">
        <f t="shared" si="2"/>
        <v>35</v>
      </c>
      <c r="AS32" s="9">
        <f t="shared" si="3"/>
        <v>1</v>
      </c>
      <c r="AT32" s="47" t="str">
        <f t="shared" si="4"/>
        <v/>
      </c>
    </row>
    <row r="33" spans="1:46" ht="16.2" thickBot="1" x14ac:dyDescent="0.35">
      <c r="A33" s="48" t="s">
        <v>39</v>
      </c>
      <c r="B33" s="49">
        <v>512456</v>
      </c>
      <c r="C33" s="49">
        <v>29922556</v>
      </c>
      <c r="D33" s="49" t="s">
        <v>110</v>
      </c>
      <c r="E33" s="49" t="s">
        <v>111</v>
      </c>
      <c r="F33" s="50">
        <v>44037.770833333336</v>
      </c>
      <c r="G33" s="49" t="s">
        <v>112</v>
      </c>
      <c r="H33" s="49" t="s">
        <v>113</v>
      </c>
      <c r="I33" s="49">
        <v>60310</v>
      </c>
      <c r="J33" s="49">
        <v>63347</v>
      </c>
      <c r="K33" s="49">
        <v>50</v>
      </c>
      <c r="L33" s="49">
        <v>0</v>
      </c>
      <c r="M33" s="49">
        <v>1</v>
      </c>
      <c r="N33" s="49">
        <v>50</v>
      </c>
      <c r="O33" s="49">
        <v>0</v>
      </c>
      <c r="P33" s="49">
        <v>1</v>
      </c>
      <c r="Q33" s="49">
        <v>65</v>
      </c>
      <c r="R33" s="49">
        <v>25</v>
      </c>
      <c r="S33" s="49">
        <v>1.63</v>
      </c>
      <c r="T33" s="49" t="s">
        <v>126</v>
      </c>
      <c r="U33" s="49" t="str">
        <f t="shared" si="0"/>
        <v>YES</v>
      </c>
      <c r="V33" s="49" t="s">
        <v>127</v>
      </c>
      <c r="W33" s="49">
        <v>2</v>
      </c>
      <c r="X33" s="49">
        <f t="shared" si="5"/>
        <v>1</v>
      </c>
      <c r="Y33" s="49"/>
      <c r="Z33" s="49"/>
      <c r="AA33" s="49"/>
      <c r="AB33" s="49"/>
      <c r="AC33" s="49"/>
      <c r="AD33" s="49"/>
      <c r="AE33" s="49"/>
      <c r="AF33" s="49"/>
      <c r="AG33" s="49"/>
      <c r="AH33" s="9">
        <v>34</v>
      </c>
      <c r="AI33" s="9">
        <v>82</v>
      </c>
      <c r="AJ33" s="9">
        <v>90</v>
      </c>
      <c r="AK33" s="9"/>
      <c r="AL33" s="9"/>
      <c r="AM33" s="9"/>
      <c r="AN33" s="9"/>
      <c r="AO33" s="9"/>
      <c r="AP33" s="49"/>
      <c r="AQ33" s="9" t="str">
        <f t="shared" si="1"/>
        <v>Yes</v>
      </c>
      <c r="AR33" s="9">
        <f t="shared" si="2"/>
        <v>34</v>
      </c>
      <c r="AS33" s="9">
        <f t="shared" si="3"/>
        <v>1</v>
      </c>
      <c r="AT33" s="47" t="str">
        <f t="shared" si="4"/>
        <v/>
      </c>
    </row>
    <row r="34" spans="1:46" ht="16.2" thickBot="1" x14ac:dyDescent="0.35">
      <c r="A34" s="48" t="s">
        <v>39</v>
      </c>
      <c r="B34" s="49">
        <v>512354</v>
      </c>
      <c r="C34" s="49">
        <v>29919264</v>
      </c>
      <c r="D34" s="49" t="s">
        <v>97</v>
      </c>
      <c r="E34" s="49" t="s">
        <v>98</v>
      </c>
      <c r="F34" s="50">
        <v>44037.791666666664</v>
      </c>
      <c r="G34" s="49" t="s">
        <v>99</v>
      </c>
      <c r="H34" s="49" t="s">
        <v>100</v>
      </c>
      <c r="I34" s="49">
        <v>113123</v>
      </c>
      <c r="J34" s="49">
        <v>113184</v>
      </c>
      <c r="K34" s="49">
        <v>50</v>
      </c>
      <c r="L34" s="49">
        <v>0</v>
      </c>
      <c r="M34" s="49">
        <v>1</v>
      </c>
      <c r="N34" s="49">
        <v>50</v>
      </c>
      <c r="O34" s="49">
        <v>0</v>
      </c>
      <c r="P34" s="49">
        <v>1</v>
      </c>
      <c r="Q34" s="49">
        <v>40</v>
      </c>
      <c r="R34" s="49">
        <v>0</v>
      </c>
      <c r="S34" s="49">
        <v>1</v>
      </c>
      <c r="T34" s="49" t="s">
        <v>59</v>
      </c>
      <c r="U34" s="49" t="str">
        <f t="shared" si="0"/>
        <v>NO</v>
      </c>
      <c r="V34" s="49" t="s">
        <v>126</v>
      </c>
      <c r="W34" s="49">
        <v>1</v>
      </c>
      <c r="X34" s="49" t="str">
        <f t="shared" si="5"/>
        <v/>
      </c>
      <c r="Y34" s="49"/>
      <c r="Z34" s="49"/>
      <c r="AA34" s="49"/>
      <c r="AB34" s="49"/>
      <c r="AC34" s="49"/>
      <c r="AD34" s="49"/>
      <c r="AE34" s="49"/>
      <c r="AF34" s="49"/>
      <c r="AG34" s="49"/>
      <c r="AH34" s="9">
        <v>90</v>
      </c>
      <c r="AI34" s="9"/>
      <c r="AJ34" s="9"/>
      <c r="AK34" s="9"/>
      <c r="AL34" s="9"/>
      <c r="AM34" s="9"/>
      <c r="AN34" s="9"/>
      <c r="AO34" s="9"/>
      <c r="AP34" s="49"/>
      <c r="AQ34" s="9" t="str">
        <f t="shared" si="1"/>
        <v>No</v>
      </c>
      <c r="AR34" s="9">
        <f t="shared" si="2"/>
        <v>90</v>
      </c>
      <c r="AS34" s="9">
        <f t="shared" si="3"/>
        <v>0</v>
      </c>
      <c r="AT34" s="47" t="str">
        <f t="shared" si="4"/>
        <v/>
      </c>
    </row>
    <row r="35" spans="1:46" ht="16.2" thickBot="1" x14ac:dyDescent="0.35">
      <c r="A35" s="48" t="s">
        <v>39</v>
      </c>
      <c r="B35" s="49">
        <v>512385</v>
      </c>
      <c r="C35" s="49">
        <v>29919268</v>
      </c>
      <c r="D35" s="49" t="s">
        <v>66</v>
      </c>
      <c r="E35" s="49" t="s">
        <v>67</v>
      </c>
      <c r="F35" s="50">
        <v>44038.416666666664</v>
      </c>
      <c r="G35" s="49" t="s">
        <v>114</v>
      </c>
      <c r="H35" s="49" t="s">
        <v>115</v>
      </c>
      <c r="I35" s="49">
        <v>2319612</v>
      </c>
      <c r="J35" s="49">
        <v>441088</v>
      </c>
      <c r="K35" s="49">
        <v>66</v>
      </c>
      <c r="L35" s="49">
        <v>16</v>
      </c>
      <c r="M35" s="49">
        <v>1.32</v>
      </c>
      <c r="N35" s="49">
        <v>66</v>
      </c>
      <c r="O35" s="49">
        <v>16</v>
      </c>
      <c r="P35" s="49">
        <v>1.32</v>
      </c>
      <c r="Q35" s="49">
        <v>50</v>
      </c>
      <c r="R35" s="49">
        <v>10</v>
      </c>
      <c r="S35" s="49">
        <v>1.25</v>
      </c>
      <c r="T35" s="49" t="s">
        <v>59</v>
      </c>
      <c r="U35" s="49" t="str">
        <f t="shared" si="0"/>
        <v>NO</v>
      </c>
      <c r="V35" s="49" t="s">
        <v>135</v>
      </c>
      <c r="W35" s="49">
        <v>2</v>
      </c>
      <c r="X35" s="49" t="str">
        <f t="shared" si="5"/>
        <v/>
      </c>
      <c r="Y35" s="49"/>
      <c r="Z35" s="49"/>
      <c r="AA35" s="49"/>
      <c r="AB35" s="49"/>
      <c r="AC35" s="49"/>
      <c r="AD35" s="49"/>
      <c r="AE35" s="49"/>
      <c r="AF35" s="49"/>
      <c r="AG35" s="49"/>
      <c r="AH35" s="9">
        <v>52</v>
      </c>
      <c r="AI35" s="9">
        <v>90</v>
      </c>
      <c r="AJ35" s="9"/>
      <c r="AK35" s="9"/>
      <c r="AL35" s="9"/>
      <c r="AM35" s="9"/>
      <c r="AN35" s="9"/>
      <c r="AO35" s="9"/>
      <c r="AP35" s="49"/>
      <c r="AQ35" s="9" t="str">
        <f t="shared" si="1"/>
        <v>No</v>
      </c>
      <c r="AR35" s="9">
        <f t="shared" si="2"/>
        <v>52</v>
      </c>
      <c r="AS35" s="9">
        <f t="shared" si="3"/>
        <v>0</v>
      </c>
      <c r="AT35" s="47" t="str">
        <f t="shared" si="4"/>
        <v/>
      </c>
    </row>
    <row r="36" spans="1:46" ht="16.2" thickBot="1" x14ac:dyDescent="0.35">
      <c r="A36" s="48" t="s">
        <v>39</v>
      </c>
      <c r="B36" s="49">
        <v>512325</v>
      </c>
      <c r="C36" s="49">
        <v>29920393</v>
      </c>
      <c r="D36" s="49" t="s">
        <v>76</v>
      </c>
      <c r="E36" s="49" t="s">
        <v>87</v>
      </c>
      <c r="F36" s="50">
        <v>44038.666666666664</v>
      </c>
      <c r="G36" s="49" t="s">
        <v>101</v>
      </c>
      <c r="H36" s="49" t="s">
        <v>102</v>
      </c>
      <c r="I36" s="49">
        <v>62523</v>
      </c>
      <c r="J36" s="49">
        <v>48224</v>
      </c>
      <c r="K36" s="49">
        <v>50</v>
      </c>
      <c r="L36" s="49">
        <v>0</v>
      </c>
      <c r="M36" s="49">
        <v>1</v>
      </c>
      <c r="N36" s="49">
        <v>70</v>
      </c>
      <c r="O36" s="49">
        <v>20</v>
      </c>
      <c r="P36" s="49">
        <v>1.4</v>
      </c>
      <c r="Q36" s="49">
        <v>45</v>
      </c>
      <c r="R36" s="49">
        <v>5</v>
      </c>
      <c r="S36" s="49">
        <v>1.1299999999999999</v>
      </c>
      <c r="T36" s="49" t="s">
        <v>126</v>
      </c>
      <c r="U36" s="49" t="str">
        <f t="shared" si="0"/>
        <v>YES</v>
      </c>
      <c r="V36" s="51" t="s">
        <v>58</v>
      </c>
      <c r="W36" s="49">
        <v>1</v>
      </c>
      <c r="X36" s="49">
        <f t="shared" si="5"/>
        <v>1</v>
      </c>
      <c r="Y36" s="49"/>
      <c r="Z36" s="49"/>
      <c r="AA36" s="49"/>
      <c r="AB36" s="49"/>
      <c r="AC36" s="49"/>
      <c r="AD36" s="49"/>
      <c r="AE36" s="49"/>
      <c r="AF36" s="49"/>
      <c r="AG36" s="49"/>
      <c r="AH36" s="9">
        <v>13</v>
      </c>
      <c r="AI36" s="9">
        <v>53</v>
      </c>
      <c r="AJ36" s="9"/>
      <c r="AK36" s="9"/>
      <c r="AL36" s="9"/>
      <c r="AM36" s="9"/>
      <c r="AN36" s="9"/>
      <c r="AO36" s="9"/>
      <c r="AP36" s="49"/>
      <c r="AQ36" s="9" t="str">
        <f t="shared" si="1"/>
        <v>Yes</v>
      </c>
      <c r="AR36" s="9">
        <f t="shared" si="2"/>
        <v>13</v>
      </c>
      <c r="AS36" s="9">
        <f t="shared" si="3"/>
        <v>0</v>
      </c>
      <c r="AT36" s="47" t="str">
        <f t="shared" si="4"/>
        <v>Yes</v>
      </c>
    </row>
    <row r="37" spans="1:46" ht="16.2" thickBot="1" x14ac:dyDescent="0.35">
      <c r="A37" s="48" t="s">
        <v>39</v>
      </c>
      <c r="B37" s="49">
        <v>512420</v>
      </c>
      <c r="C37" s="49">
        <v>29923272</v>
      </c>
      <c r="D37" s="49" t="s">
        <v>19</v>
      </c>
      <c r="E37" s="49" t="s">
        <v>116</v>
      </c>
      <c r="F37" s="50">
        <v>44039.708333333336</v>
      </c>
      <c r="G37" s="49" t="s">
        <v>117</v>
      </c>
      <c r="H37" s="49" t="s">
        <v>118</v>
      </c>
      <c r="I37" s="49">
        <v>14136987</v>
      </c>
      <c r="J37" s="49">
        <v>31322</v>
      </c>
      <c r="K37" s="49">
        <v>50</v>
      </c>
      <c r="L37" s="49">
        <v>0</v>
      </c>
      <c r="M37" s="49">
        <v>1</v>
      </c>
      <c r="N37" s="49">
        <v>50</v>
      </c>
      <c r="O37" s="49">
        <v>0</v>
      </c>
      <c r="P37" s="49">
        <v>1</v>
      </c>
      <c r="Q37" s="49">
        <v>75</v>
      </c>
      <c r="R37" s="49">
        <v>35</v>
      </c>
      <c r="S37" s="49">
        <v>1.88</v>
      </c>
      <c r="T37" s="49" t="s">
        <v>103</v>
      </c>
      <c r="U37" s="49" t="str">
        <f t="shared" si="0"/>
        <v>NO</v>
      </c>
      <c r="V37" s="51" t="s">
        <v>104</v>
      </c>
      <c r="W37" s="49">
        <v>3</v>
      </c>
      <c r="X37" s="49" t="str">
        <f t="shared" si="5"/>
        <v/>
      </c>
      <c r="Y37" s="49"/>
      <c r="Z37" s="49"/>
      <c r="AA37" s="49"/>
      <c r="AB37" s="49"/>
      <c r="AC37" s="49"/>
      <c r="AD37" s="49"/>
      <c r="AE37" s="49"/>
      <c r="AF37" s="49"/>
      <c r="AG37" s="49"/>
      <c r="AH37" s="9">
        <v>27</v>
      </c>
      <c r="AI37" s="9">
        <v>45</v>
      </c>
      <c r="AJ37" s="9">
        <v>64</v>
      </c>
      <c r="AK37" s="9">
        <v>84</v>
      </c>
      <c r="AL37" s="9"/>
      <c r="AM37" s="9"/>
      <c r="AN37" s="9"/>
      <c r="AO37" s="9"/>
      <c r="AP37" s="49"/>
      <c r="AQ37" s="9" t="str">
        <f t="shared" si="1"/>
        <v>Yes</v>
      </c>
      <c r="AR37" s="9">
        <f t="shared" si="2"/>
        <v>27</v>
      </c>
      <c r="AS37" s="9">
        <f t="shared" si="3"/>
        <v>1</v>
      </c>
      <c r="AT37" s="47" t="str">
        <f t="shared" si="4"/>
        <v/>
      </c>
    </row>
    <row r="38" spans="1:46" ht="16.2" thickBot="1" x14ac:dyDescent="0.35">
      <c r="A38" s="48" t="s">
        <v>39</v>
      </c>
      <c r="B38" s="49">
        <v>512419</v>
      </c>
      <c r="C38" s="49">
        <v>29923270</v>
      </c>
      <c r="D38" s="49" t="s">
        <v>19</v>
      </c>
      <c r="E38" s="49" t="s">
        <v>116</v>
      </c>
      <c r="F38" s="50">
        <v>44039.708333333336</v>
      </c>
      <c r="G38" s="49" t="s">
        <v>119</v>
      </c>
      <c r="H38" s="49" t="s">
        <v>120</v>
      </c>
      <c r="I38" s="49">
        <v>6324659</v>
      </c>
      <c r="J38" s="49">
        <v>398186</v>
      </c>
      <c r="K38" s="49">
        <v>50</v>
      </c>
      <c r="L38" s="49">
        <v>0</v>
      </c>
      <c r="M38" s="49">
        <v>1</v>
      </c>
      <c r="N38" s="49">
        <v>50</v>
      </c>
      <c r="O38" s="49">
        <v>0</v>
      </c>
      <c r="P38" s="49">
        <v>1</v>
      </c>
      <c r="Q38" s="49">
        <v>50</v>
      </c>
      <c r="R38" s="49">
        <v>10</v>
      </c>
      <c r="S38" s="49">
        <v>1.25</v>
      </c>
      <c r="T38" s="49" t="s">
        <v>135</v>
      </c>
      <c r="U38" s="49" t="str">
        <f t="shared" si="0"/>
        <v>NO</v>
      </c>
      <c r="V38" s="49" t="s">
        <v>127</v>
      </c>
      <c r="W38" s="49">
        <v>1</v>
      </c>
      <c r="X38" s="49" t="str">
        <f t="shared" si="5"/>
        <v/>
      </c>
      <c r="Y38" s="49"/>
      <c r="Z38" s="49"/>
      <c r="AA38" s="49"/>
      <c r="AB38" s="49"/>
      <c r="AC38" s="49"/>
      <c r="AD38" s="49"/>
      <c r="AE38" s="49"/>
      <c r="AF38" s="49"/>
      <c r="AG38" s="49"/>
      <c r="AH38" s="9">
        <v>6</v>
      </c>
      <c r="AI38" s="9">
        <v>41</v>
      </c>
      <c r="AJ38" s="9">
        <v>87</v>
      </c>
      <c r="AK38" s="9"/>
      <c r="AL38" s="9"/>
      <c r="AM38" s="9"/>
      <c r="AN38" s="9"/>
      <c r="AO38" s="9"/>
      <c r="AP38" s="49"/>
      <c r="AQ38" s="9" t="str">
        <f t="shared" si="1"/>
        <v>Yes</v>
      </c>
      <c r="AR38" s="9">
        <f t="shared" si="2"/>
        <v>6</v>
      </c>
      <c r="AS38" s="9">
        <f t="shared" si="3"/>
        <v>0</v>
      </c>
      <c r="AT38" s="47" t="str">
        <f t="shared" si="4"/>
        <v>Yes</v>
      </c>
    </row>
    <row r="39" spans="1:46" ht="16.2" thickBot="1" x14ac:dyDescent="0.35">
      <c r="A39" s="48" t="s">
        <v>39</v>
      </c>
      <c r="B39" s="49">
        <v>512444</v>
      </c>
      <c r="C39" s="49">
        <v>0</v>
      </c>
      <c r="D39" s="49" t="s">
        <v>72</v>
      </c>
      <c r="E39" s="49" t="s">
        <v>121</v>
      </c>
      <c r="F39" s="50">
        <v>44039.84375</v>
      </c>
      <c r="G39" s="49" t="s">
        <v>122</v>
      </c>
      <c r="H39" s="49" t="s">
        <v>123</v>
      </c>
      <c r="I39" s="49">
        <v>0</v>
      </c>
      <c r="J39" s="49">
        <v>0</v>
      </c>
      <c r="K39" s="49">
        <v>66</v>
      </c>
      <c r="L39" s="49">
        <v>16</v>
      </c>
      <c r="M39" s="49">
        <v>1.32</v>
      </c>
      <c r="N39" s="49">
        <v>66</v>
      </c>
      <c r="O39" s="49">
        <v>16</v>
      </c>
      <c r="P39" s="49">
        <v>1.32</v>
      </c>
      <c r="Q39" s="49">
        <v>100</v>
      </c>
      <c r="R39" s="49">
        <v>60</v>
      </c>
      <c r="S39" s="49">
        <v>2.5</v>
      </c>
      <c r="T39" s="49" t="s">
        <v>135</v>
      </c>
      <c r="U39" s="49" t="str">
        <f t="shared" si="0"/>
        <v>NO</v>
      </c>
      <c r="V39" s="51" t="s">
        <v>60</v>
      </c>
      <c r="W39" s="49">
        <v>3</v>
      </c>
      <c r="X39" s="49" t="str">
        <f t="shared" si="5"/>
        <v/>
      </c>
      <c r="Y39" s="49"/>
      <c r="Z39" s="49"/>
      <c r="AA39" s="49"/>
      <c r="AB39" s="49"/>
      <c r="AC39" s="49"/>
      <c r="AD39" s="49"/>
      <c r="AE39" s="49"/>
      <c r="AF39" s="49"/>
      <c r="AG39" s="49"/>
      <c r="AH39" s="9">
        <v>6</v>
      </c>
      <c r="AI39" s="9">
        <v>45</v>
      </c>
      <c r="AJ39" s="9">
        <v>48</v>
      </c>
      <c r="AK39" s="9">
        <v>50</v>
      </c>
      <c r="AL39" s="9">
        <v>90</v>
      </c>
      <c r="AM39" s="9"/>
      <c r="AN39" s="9"/>
      <c r="AO39" s="9"/>
      <c r="AP39" s="49"/>
      <c r="AQ39" s="9" t="str">
        <f t="shared" si="1"/>
        <v>Yes</v>
      </c>
      <c r="AR39" s="9">
        <f t="shared" si="2"/>
        <v>6</v>
      </c>
      <c r="AS39" s="9">
        <f t="shared" si="3"/>
        <v>0</v>
      </c>
      <c r="AT39" s="47" t="str">
        <f t="shared" si="4"/>
        <v>Yes</v>
      </c>
    </row>
    <row r="40" spans="1:46" ht="16.2" thickBot="1" x14ac:dyDescent="0.35">
      <c r="A40" s="48" t="s">
        <v>39</v>
      </c>
      <c r="B40" s="49">
        <v>512505</v>
      </c>
      <c r="C40" s="49">
        <v>0</v>
      </c>
      <c r="D40" s="49" t="s">
        <v>19</v>
      </c>
      <c r="E40" s="49" t="s">
        <v>116</v>
      </c>
      <c r="F40" s="50">
        <v>44040.75</v>
      </c>
      <c r="G40" s="49" t="s">
        <v>124</v>
      </c>
      <c r="H40" s="49" t="s">
        <v>125</v>
      </c>
      <c r="I40" s="49">
        <v>0</v>
      </c>
      <c r="J40" s="49">
        <v>0</v>
      </c>
      <c r="K40" s="49">
        <v>50</v>
      </c>
      <c r="L40" s="49">
        <v>0</v>
      </c>
      <c r="M40" s="49">
        <v>1</v>
      </c>
      <c r="N40" s="49">
        <v>50</v>
      </c>
      <c r="O40" s="49">
        <v>0</v>
      </c>
      <c r="P40" s="49">
        <v>1</v>
      </c>
      <c r="Q40" s="49">
        <v>75</v>
      </c>
      <c r="R40" s="49">
        <v>35</v>
      </c>
      <c r="S40" s="49">
        <v>1.88</v>
      </c>
      <c r="T40" s="52" t="s">
        <v>64</v>
      </c>
      <c r="U40" s="49" t="str">
        <f t="shared" si="0"/>
        <v>NO</v>
      </c>
      <c r="V40" s="51" t="s">
        <v>139</v>
      </c>
      <c r="W40" s="49">
        <v>4</v>
      </c>
      <c r="X40" s="49" t="str">
        <f t="shared" si="5"/>
        <v/>
      </c>
      <c r="Y40" s="49"/>
      <c r="Z40" s="49"/>
      <c r="AA40" s="49"/>
      <c r="AB40" s="49"/>
      <c r="AC40" s="49"/>
      <c r="AD40" s="49"/>
      <c r="AE40" s="49"/>
      <c r="AF40" s="49"/>
      <c r="AG40" s="49"/>
      <c r="AH40" s="9">
        <v>22</v>
      </c>
      <c r="AI40" s="9">
        <v>39</v>
      </c>
      <c r="AJ40" s="9">
        <v>44</v>
      </c>
      <c r="AK40" s="9">
        <v>64</v>
      </c>
      <c r="AL40" s="9">
        <v>66</v>
      </c>
      <c r="AM40" s="9">
        <v>89</v>
      </c>
      <c r="AN40" s="9">
        <v>90</v>
      </c>
      <c r="AO40" s="9"/>
      <c r="AP40" s="49"/>
      <c r="AQ40" s="9" t="str">
        <f t="shared" si="1"/>
        <v>Yes</v>
      </c>
      <c r="AR40" s="9">
        <f t="shared" si="2"/>
        <v>22</v>
      </c>
      <c r="AS40" s="9">
        <f t="shared" si="3"/>
        <v>1</v>
      </c>
      <c r="AT40" s="47" t="str">
        <f t="shared" si="4"/>
        <v/>
      </c>
    </row>
    <row r="41" spans="1:46" ht="16.2" thickBot="1" x14ac:dyDescent="0.35">
      <c r="A41" s="48" t="s">
        <v>39</v>
      </c>
      <c r="B41" s="49">
        <v>512607</v>
      </c>
      <c r="C41" s="49">
        <v>0</v>
      </c>
      <c r="D41" s="49" t="s">
        <v>20</v>
      </c>
      <c r="E41" s="49" t="s">
        <v>21</v>
      </c>
      <c r="F41" s="50">
        <v>44041.75</v>
      </c>
      <c r="G41" s="49" t="s">
        <v>136</v>
      </c>
      <c r="H41" s="49" t="s">
        <v>137</v>
      </c>
      <c r="I41" s="49">
        <v>0</v>
      </c>
      <c r="J41" s="49">
        <v>0</v>
      </c>
      <c r="K41" s="49">
        <v>50</v>
      </c>
      <c r="L41" s="49">
        <v>0</v>
      </c>
      <c r="M41" s="49">
        <v>1</v>
      </c>
      <c r="N41" s="49">
        <v>50</v>
      </c>
      <c r="O41" s="49">
        <v>0</v>
      </c>
      <c r="P41" s="49">
        <v>1</v>
      </c>
      <c r="Q41" s="49">
        <v>50</v>
      </c>
      <c r="R41" s="49">
        <v>10</v>
      </c>
      <c r="S41" s="49">
        <v>1.25</v>
      </c>
      <c r="T41" s="51" t="s">
        <v>58</v>
      </c>
      <c r="U41" s="49" t="str">
        <f t="shared" si="0"/>
        <v>NO</v>
      </c>
      <c r="V41" s="51" t="s">
        <v>58</v>
      </c>
      <c r="W41" s="49">
        <v>0</v>
      </c>
      <c r="X41" s="49" t="str">
        <f t="shared" si="5"/>
        <v/>
      </c>
      <c r="Y41" s="49"/>
      <c r="Z41" s="49"/>
      <c r="AA41" s="49"/>
      <c r="AB41" s="49"/>
      <c r="AC41" s="49"/>
      <c r="AD41" s="49"/>
      <c r="AE41" s="49"/>
      <c r="AF41" s="49"/>
      <c r="AG41" s="49"/>
      <c r="AH41" s="9">
        <v>23</v>
      </c>
      <c r="AI41" s="9">
        <v>33</v>
      </c>
      <c r="AJ41" s="9"/>
      <c r="AK41" s="9"/>
      <c r="AL41" s="9"/>
      <c r="AM41" s="9"/>
      <c r="AN41" s="9"/>
      <c r="AO41" s="9"/>
      <c r="AP41" s="49"/>
      <c r="AQ41" s="9" t="str">
        <f t="shared" si="1"/>
        <v>Yes</v>
      </c>
      <c r="AR41" s="9">
        <f t="shared" si="2"/>
        <v>23</v>
      </c>
      <c r="AS41" s="9">
        <f t="shared" si="3"/>
        <v>1</v>
      </c>
      <c r="AT41" s="47" t="str">
        <f t="shared" si="4"/>
        <v/>
      </c>
    </row>
    <row r="42" spans="1:46" ht="16.2" thickBot="1" x14ac:dyDescent="0.35">
      <c r="A42" s="48" t="s">
        <v>39</v>
      </c>
      <c r="B42" s="49">
        <v>512608</v>
      </c>
      <c r="C42" s="49">
        <v>0</v>
      </c>
      <c r="D42" s="49" t="s">
        <v>20</v>
      </c>
      <c r="E42" s="49" t="s">
        <v>21</v>
      </c>
      <c r="F42" s="50">
        <v>44041.75</v>
      </c>
      <c r="G42" s="49" t="s">
        <v>96</v>
      </c>
      <c r="H42" s="49" t="s">
        <v>138</v>
      </c>
      <c r="I42" s="49">
        <v>0</v>
      </c>
      <c r="J42" s="49">
        <v>0</v>
      </c>
      <c r="K42" s="49">
        <v>75</v>
      </c>
      <c r="L42" s="49">
        <v>25</v>
      </c>
      <c r="M42" s="49">
        <v>1.5</v>
      </c>
      <c r="N42" s="49">
        <v>75</v>
      </c>
      <c r="O42" s="49">
        <v>25</v>
      </c>
      <c r="P42" s="49">
        <v>1.5</v>
      </c>
      <c r="Q42" s="49">
        <v>50</v>
      </c>
      <c r="R42" s="49">
        <v>10</v>
      </c>
      <c r="S42" s="49">
        <v>1.25</v>
      </c>
      <c r="T42" s="52" t="s">
        <v>165</v>
      </c>
      <c r="U42" s="49" t="str">
        <f t="shared" si="0"/>
        <v>NO</v>
      </c>
      <c r="V42" s="51" t="s">
        <v>175</v>
      </c>
      <c r="W42" s="49">
        <v>3</v>
      </c>
      <c r="X42" s="49" t="str">
        <f t="shared" si="5"/>
        <v/>
      </c>
      <c r="Y42" s="49"/>
      <c r="Z42" s="49"/>
      <c r="AA42" s="49"/>
      <c r="AB42" s="49"/>
      <c r="AC42" s="49"/>
      <c r="AD42" s="49"/>
      <c r="AE42" s="49"/>
      <c r="AF42" s="49"/>
      <c r="AG42" s="49"/>
      <c r="AH42" s="9">
        <v>34</v>
      </c>
      <c r="AI42" s="9">
        <v>41</v>
      </c>
      <c r="AJ42" s="9">
        <v>45</v>
      </c>
      <c r="AK42" s="9"/>
      <c r="AL42" s="9"/>
      <c r="AM42" s="9"/>
      <c r="AN42" s="9"/>
      <c r="AO42" s="9"/>
      <c r="AP42" s="49"/>
      <c r="AQ42" s="9" t="str">
        <f t="shared" si="1"/>
        <v>Yes</v>
      </c>
      <c r="AR42" s="9">
        <f t="shared" si="2"/>
        <v>34</v>
      </c>
      <c r="AS42" s="9">
        <f t="shared" si="3"/>
        <v>1</v>
      </c>
      <c r="AT42" s="47" t="str">
        <f t="shared" si="4"/>
        <v/>
      </c>
    </row>
    <row r="43" spans="1:46" ht="16.2" thickBot="1" x14ac:dyDescent="0.35">
      <c r="A43" s="48" t="s">
        <v>39</v>
      </c>
      <c r="B43" s="49">
        <v>512714</v>
      </c>
      <c r="C43" s="49">
        <v>29920807</v>
      </c>
      <c r="D43" s="49" t="s">
        <v>19</v>
      </c>
      <c r="E43" s="49" t="s">
        <v>32</v>
      </c>
      <c r="F43" s="50">
        <v>44041.708333333336</v>
      </c>
      <c r="G43" s="49" t="s">
        <v>145</v>
      </c>
      <c r="H43" s="49" t="s">
        <v>34</v>
      </c>
      <c r="I43" s="49">
        <v>3782270</v>
      </c>
      <c r="J43" s="49">
        <v>10833201</v>
      </c>
      <c r="K43" s="49">
        <v>50</v>
      </c>
      <c r="L43" s="49">
        <v>0</v>
      </c>
      <c r="M43" s="49">
        <v>1</v>
      </c>
      <c r="N43" s="49">
        <v>50</v>
      </c>
      <c r="O43" s="49">
        <v>0</v>
      </c>
      <c r="P43" s="49">
        <v>1</v>
      </c>
      <c r="Q43" s="49">
        <v>63</v>
      </c>
      <c r="R43" s="49">
        <v>23</v>
      </c>
      <c r="S43" s="49">
        <v>1.58</v>
      </c>
      <c r="T43" s="49" t="s">
        <v>126</v>
      </c>
      <c r="U43" s="49" t="str">
        <f t="shared" si="0"/>
        <v>YES</v>
      </c>
      <c r="V43" s="49" t="s">
        <v>135</v>
      </c>
      <c r="W43" s="49">
        <v>1</v>
      </c>
      <c r="X43" s="49">
        <v>0</v>
      </c>
      <c r="Y43" s="49"/>
      <c r="Z43" s="49"/>
      <c r="AA43" s="49"/>
      <c r="AB43" s="49">
        <v>1.99</v>
      </c>
      <c r="AC43" s="49">
        <v>2.6</v>
      </c>
      <c r="AD43" s="49">
        <v>3.7</v>
      </c>
      <c r="AE43" s="49">
        <v>8</v>
      </c>
      <c r="AF43" s="49" t="s">
        <v>174</v>
      </c>
      <c r="AG43" s="49"/>
      <c r="AH43" s="9">
        <v>42</v>
      </c>
      <c r="AI43" s="9">
        <v>87</v>
      </c>
      <c r="AJ43" s="9"/>
      <c r="AK43" s="9"/>
      <c r="AL43" s="9"/>
      <c r="AM43" s="9"/>
      <c r="AN43" s="9"/>
      <c r="AO43" s="9"/>
      <c r="AP43" s="49"/>
      <c r="AQ43" s="9" t="str">
        <f t="shared" si="1"/>
        <v>Yes</v>
      </c>
      <c r="AR43" s="9">
        <f t="shared" si="2"/>
        <v>42</v>
      </c>
      <c r="AS43" s="9">
        <f t="shared" si="3"/>
        <v>1</v>
      </c>
      <c r="AT43" s="47" t="str">
        <f t="shared" si="4"/>
        <v/>
      </c>
    </row>
    <row r="44" spans="1:46" ht="16.2" thickBot="1" x14ac:dyDescent="0.35">
      <c r="A44" s="48" t="s">
        <v>39</v>
      </c>
      <c r="B44" s="49">
        <v>513041</v>
      </c>
      <c r="C44" s="49">
        <v>29930802</v>
      </c>
      <c r="D44" s="49" t="s">
        <v>19</v>
      </c>
      <c r="E44" s="49" t="s">
        <v>116</v>
      </c>
      <c r="F44" s="50">
        <v>44043.708333333336</v>
      </c>
      <c r="G44" s="49" t="s">
        <v>125</v>
      </c>
      <c r="H44" s="49" t="s">
        <v>166</v>
      </c>
      <c r="I44" s="49">
        <v>22623366</v>
      </c>
      <c r="J44" s="49">
        <v>774892</v>
      </c>
      <c r="K44" s="49">
        <v>50</v>
      </c>
      <c r="L44" s="49">
        <v>0</v>
      </c>
      <c r="M44" s="49">
        <v>1</v>
      </c>
      <c r="N44" s="49">
        <v>67</v>
      </c>
      <c r="O44" s="49">
        <v>17</v>
      </c>
      <c r="P44" s="49">
        <v>1.34</v>
      </c>
      <c r="Q44" s="49">
        <v>80</v>
      </c>
      <c r="R44" s="49">
        <v>40</v>
      </c>
      <c r="S44" s="49">
        <v>2</v>
      </c>
      <c r="T44" s="49" t="s">
        <v>126</v>
      </c>
      <c r="U44" s="49" t="str">
        <f t="shared" si="0"/>
        <v>YES</v>
      </c>
      <c r="V44" s="51" t="s">
        <v>108</v>
      </c>
      <c r="W44" s="49">
        <v>4</v>
      </c>
      <c r="X44" s="49">
        <v>1</v>
      </c>
      <c r="Y44" s="49"/>
      <c r="Z44" s="49">
        <v>1.1399999999999999</v>
      </c>
      <c r="AA44" s="49"/>
      <c r="AB44" s="49">
        <v>1.72</v>
      </c>
      <c r="AC44" s="49">
        <v>1.95</v>
      </c>
      <c r="AD44" s="49">
        <v>2.75</v>
      </c>
      <c r="AE44" s="49"/>
      <c r="AF44" s="49" t="s">
        <v>172</v>
      </c>
      <c r="AG44" s="49"/>
      <c r="AH44" s="9">
        <v>15</v>
      </c>
      <c r="AI44" s="9">
        <v>67</v>
      </c>
      <c r="AJ44" s="9">
        <v>79</v>
      </c>
      <c r="AK44" s="9">
        <v>82</v>
      </c>
      <c r="AL44" s="9">
        <v>90</v>
      </c>
      <c r="AM44" s="9"/>
      <c r="AN44" s="9"/>
      <c r="AO44" s="9"/>
      <c r="AP44" s="49"/>
      <c r="AQ44" s="9" t="str">
        <f t="shared" si="1"/>
        <v>Yes</v>
      </c>
      <c r="AR44" s="9">
        <f t="shared" si="2"/>
        <v>15</v>
      </c>
      <c r="AS44" s="9">
        <f t="shared" si="3"/>
        <v>0</v>
      </c>
      <c r="AT44" s="47" t="str">
        <f t="shared" si="4"/>
        <v/>
      </c>
    </row>
    <row r="45" spans="1:46" ht="16.2" thickBot="1" x14ac:dyDescent="0.35">
      <c r="A45" s="48" t="s">
        <v>39</v>
      </c>
      <c r="B45" s="49">
        <v>512848</v>
      </c>
      <c r="C45" s="49">
        <v>29930779</v>
      </c>
      <c r="D45" s="49" t="s">
        <v>19</v>
      </c>
      <c r="E45" s="49" t="s">
        <v>116</v>
      </c>
      <c r="F45" s="50">
        <v>44043.708333333336</v>
      </c>
      <c r="G45" s="49" t="s">
        <v>146</v>
      </c>
      <c r="H45" s="49" t="s">
        <v>147</v>
      </c>
      <c r="I45" s="49">
        <v>1146634</v>
      </c>
      <c r="J45" s="49">
        <v>778909</v>
      </c>
      <c r="K45" s="49">
        <v>100</v>
      </c>
      <c r="L45" s="49">
        <v>50</v>
      </c>
      <c r="M45" s="49">
        <v>2</v>
      </c>
      <c r="N45" s="49">
        <v>50</v>
      </c>
      <c r="O45" s="49">
        <v>0</v>
      </c>
      <c r="P45" s="49">
        <v>1</v>
      </c>
      <c r="Q45" s="49">
        <v>100</v>
      </c>
      <c r="R45" s="49">
        <v>60</v>
      </c>
      <c r="S45" s="49">
        <v>2.5</v>
      </c>
      <c r="T45" s="49" t="s">
        <v>103</v>
      </c>
      <c r="U45" s="49" t="str">
        <f t="shared" si="0"/>
        <v>NO</v>
      </c>
      <c r="V45" s="53" t="s">
        <v>105</v>
      </c>
      <c r="W45" s="49">
        <v>2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9">
        <v>29</v>
      </c>
      <c r="AI45" s="9">
        <v>38</v>
      </c>
      <c r="AJ45" s="9">
        <v>59</v>
      </c>
      <c r="AK45" s="9">
        <v>85</v>
      </c>
      <c r="AL45" s="9"/>
      <c r="AM45" s="9"/>
      <c r="AN45" s="9"/>
      <c r="AO45" s="9"/>
      <c r="AP45" s="49"/>
      <c r="AQ45" s="9" t="str">
        <f t="shared" si="1"/>
        <v>Yes</v>
      </c>
      <c r="AR45" s="9">
        <f t="shared" si="2"/>
        <v>29</v>
      </c>
      <c r="AS45" s="9">
        <f t="shared" si="3"/>
        <v>1</v>
      </c>
      <c r="AT45" s="47" t="str">
        <f t="shared" si="4"/>
        <v/>
      </c>
    </row>
    <row r="46" spans="1:46" ht="16.2" thickBot="1" x14ac:dyDescent="0.35">
      <c r="A46" s="48" t="s">
        <v>39</v>
      </c>
      <c r="B46" s="49">
        <v>512888</v>
      </c>
      <c r="C46" s="49">
        <v>29932452</v>
      </c>
      <c r="D46" s="49" t="s">
        <v>110</v>
      </c>
      <c r="E46" s="49" t="s">
        <v>148</v>
      </c>
      <c r="F46" s="50">
        <v>44043.833333333336</v>
      </c>
      <c r="G46" s="49" t="s">
        <v>151</v>
      </c>
      <c r="H46" s="49" t="s">
        <v>152</v>
      </c>
      <c r="I46" s="49">
        <v>60302</v>
      </c>
      <c r="J46" s="49">
        <v>1270340</v>
      </c>
      <c r="K46" s="49">
        <v>50</v>
      </c>
      <c r="L46" s="49">
        <v>0</v>
      </c>
      <c r="M46" s="49">
        <v>1</v>
      </c>
      <c r="N46" s="49">
        <v>50</v>
      </c>
      <c r="O46" s="49">
        <v>0</v>
      </c>
      <c r="P46" s="49">
        <v>1</v>
      </c>
      <c r="Q46" s="49">
        <v>50</v>
      </c>
      <c r="R46" s="49">
        <v>10</v>
      </c>
      <c r="S46" s="49">
        <v>1.25</v>
      </c>
      <c r="T46" s="52" t="s">
        <v>165</v>
      </c>
      <c r="U46" s="49" t="str">
        <f t="shared" si="0"/>
        <v>NO</v>
      </c>
      <c r="V46" s="51" t="s">
        <v>55</v>
      </c>
      <c r="W46" s="49">
        <v>1</v>
      </c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9">
        <v>17</v>
      </c>
      <c r="AI46" s="9">
        <v>23</v>
      </c>
      <c r="AJ46" s="9">
        <v>31</v>
      </c>
      <c r="AK46" s="9">
        <v>74</v>
      </c>
      <c r="AL46" s="9"/>
      <c r="AM46" s="9"/>
      <c r="AN46" s="9"/>
      <c r="AO46" s="9"/>
      <c r="AP46" s="49"/>
      <c r="AQ46" s="9" t="str">
        <f t="shared" si="1"/>
        <v>Yes</v>
      </c>
      <c r="AR46" s="9">
        <f t="shared" si="2"/>
        <v>17</v>
      </c>
      <c r="AS46" s="9">
        <f t="shared" si="3"/>
        <v>1</v>
      </c>
      <c r="AT46" s="47" t="str">
        <f t="shared" si="4"/>
        <v/>
      </c>
    </row>
    <row r="47" spans="1:46" ht="16.2" thickBot="1" x14ac:dyDescent="0.35">
      <c r="A47" s="48" t="s">
        <v>39</v>
      </c>
      <c r="B47" s="49">
        <v>512893</v>
      </c>
      <c r="C47" s="49">
        <v>29932457</v>
      </c>
      <c r="D47" s="49" t="s">
        <v>110</v>
      </c>
      <c r="E47" s="49" t="s">
        <v>148</v>
      </c>
      <c r="F47" s="50">
        <v>44043.833333333336</v>
      </c>
      <c r="G47" s="49" t="s">
        <v>149</v>
      </c>
      <c r="H47" s="49" t="s">
        <v>150</v>
      </c>
      <c r="I47" s="49">
        <v>60303</v>
      </c>
      <c r="J47" s="49">
        <v>522041</v>
      </c>
      <c r="K47" s="49">
        <v>70</v>
      </c>
      <c r="L47" s="49">
        <v>20</v>
      </c>
      <c r="M47" s="49">
        <v>1.4</v>
      </c>
      <c r="N47" s="49">
        <v>50</v>
      </c>
      <c r="O47" s="49">
        <v>0</v>
      </c>
      <c r="P47" s="49">
        <v>1</v>
      </c>
      <c r="Q47" s="49">
        <v>55</v>
      </c>
      <c r="R47" s="49">
        <v>15</v>
      </c>
      <c r="S47" s="49">
        <v>1.38</v>
      </c>
      <c r="T47" s="52" t="s">
        <v>58</v>
      </c>
      <c r="U47" s="49" t="str">
        <f t="shared" si="0"/>
        <v>NO</v>
      </c>
      <c r="V47" s="52" t="s">
        <v>64</v>
      </c>
      <c r="W47" s="49">
        <v>1</v>
      </c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9">
        <v>30</v>
      </c>
      <c r="AI47" s="9">
        <v>45</v>
      </c>
      <c r="AJ47" s="9">
        <v>90</v>
      </c>
      <c r="AK47" s="9"/>
      <c r="AL47" s="9"/>
      <c r="AM47" s="9"/>
      <c r="AN47" s="9"/>
      <c r="AO47" s="9"/>
      <c r="AP47" s="49"/>
      <c r="AQ47" s="9" t="str">
        <f t="shared" si="1"/>
        <v>Yes</v>
      </c>
      <c r="AR47" s="9">
        <f t="shared" si="2"/>
        <v>30</v>
      </c>
      <c r="AS47" s="9">
        <f t="shared" si="3"/>
        <v>1</v>
      </c>
      <c r="AT47" s="47" t="str">
        <f t="shared" si="4"/>
        <v/>
      </c>
    </row>
    <row r="48" spans="1:46" ht="16.2" thickBot="1" x14ac:dyDescent="0.35">
      <c r="A48" s="48" t="s">
        <v>39</v>
      </c>
      <c r="B48" s="49">
        <v>512791</v>
      </c>
      <c r="C48" s="49">
        <v>0</v>
      </c>
      <c r="D48" s="49" t="s">
        <v>66</v>
      </c>
      <c r="E48" s="49" t="s">
        <v>67</v>
      </c>
      <c r="F48" s="50">
        <v>44044.416666666664</v>
      </c>
      <c r="G48" s="49" t="s">
        <v>114</v>
      </c>
      <c r="H48" s="49" t="s">
        <v>69</v>
      </c>
      <c r="I48" s="49">
        <v>0</v>
      </c>
      <c r="J48" s="49">
        <v>0</v>
      </c>
      <c r="K48" s="49">
        <v>50</v>
      </c>
      <c r="L48" s="49">
        <v>0</v>
      </c>
      <c r="M48" s="49">
        <v>1</v>
      </c>
      <c r="N48" s="49">
        <v>66</v>
      </c>
      <c r="O48" s="49">
        <v>16</v>
      </c>
      <c r="P48" s="49">
        <v>1.32</v>
      </c>
      <c r="Q48" s="49">
        <v>43</v>
      </c>
      <c r="R48" s="49">
        <v>3</v>
      </c>
      <c r="S48" s="49">
        <v>1.08</v>
      </c>
      <c r="T48" s="49" t="s">
        <v>135</v>
      </c>
      <c r="U48" s="49" t="str">
        <f t="shared" si="0"/>
        <v>NO</v>
      </c>
      <c r="V48" s="52" t="s">
        <v>135</v>
      </c>
      <c r="W48" s="49">
        <v>0</v>
      </c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9">
        <v>22</v>
      </c>
      <c r="AI48" s="9">
        <v>37</v>
      </c>
      <c r="AJ48" s="9"/>
      <c r="AK48" s="9"/>
      <c r="AL48" s="9"/>
      <c r="AM48" s="9"/>
      <c r="AN48" s="9"/>
      <c r="AO48" s="9"/>
      <c r="AP48" s="49"/>
      <c r="AQ48" s="9" t="str">
        <f t="shared" si="1"/>
        <v>Yes</v>
      </c>
      <c r="AR48" s="9">
        <f t="shared" si="2"/>
        <v>22</v>
      </c>
      <c r="AS48" s="9">
        <f t="shared" si="3"/>
        <v>1</v>
      </c>
      <c r="AT48" s="47" t="str">
        <f t="shared" si="4"/>
        <v/>
      </c>
    </row>
    <row r="49" spans="1:46" ht="16.2" thickBot="1" x14ac:dyDescent="0.35">
      <c r="A49" s="48" t="s">
        <v>39</v>
      </c>
      <c r="B49" s="49">
        <v>512880</v>
      </c>
      <c r="C49" s="49">
        <v>29934271</v>
      </c>
      <c r="D49" s="49" t="s">
        <v>153</v>
      </c>
      <c r="E49" s="49" t="s">
        <v>154</v>
      </c>
      <c r="F49" s="50">
        <v>44044.458333333336</v>
      </c>
      <c r="G49" s="49" t="s">
        <v>155</v>
      </c>
      <c r="H49" s="49" t="s">
        <v>156</v>
      </c>
      <c r="I49" s="49">
        <v>23106571</v>
      </c>
      <c r="J49" s="49">
        <v>5352230</v>
      </c>
      <c r="K49" s="49">
        <v>50</v>
      </c>
      <c r="L49" s="49">
        <v>0</v>
      </c>
      <c r="M49" s="49">
        <v>1</v>
      </c>
      <c r="N49" s="49">
        <v>50</v>
      </c>
      <c r="O49" s="49">
        <v>0</v>
      </c>
      <c r="P49" s="49">
        <v>1</v>
      </c>
      <c r="Q49" s="49">
        <v>50</v>
      </c>
      <c r="R49" s="49">
        <v>10</v>
      </c>
      <c r="S49" s="49">
        <v>1.25</v>
      </c>
      <c r="T49" s="49" t="s">
        <v>126</v>
      </c>
      <c r="U49" s="49" t="str">
        <f t="shared" si="0"/>
        <v>YES</v>
      </c>
      <c r="V49" s="52" t="s">
        <v>64</v>
      </c>
      <c r="W49" s="49">
        <v>2</v>
      </c>
      <c r="X49" s="49">
        <v>1</v>
      </c>
      <c r="Y49" s="49"/>
      <c r="Z49" s="49">
        <v>1.32</v>
      </c>
      <c r="AA49" s="49"/>
      <c r="AB49" s="49">
        <v>2.42</v>
      </c>
      <c r="AC49" s="49"/>
      <c r="AD49" s="49"/>
      <c r="AE49" s="49"/>
      <c r="AF49" s="49" t="s">
        <v>173</v>
      </c>
      <c r="AG49" s="49"/>
      <c r="AH49" s="9">
        <v>36</v>
      </c>
      <c r="AI49" s="9">
        <v>54</v>
      </c>
      <c r="AJ49" s="9">
        <v>63</v>
      </c>
      <c r="AK49" s="9"/>
      <c r="AL49" s="9"/>
      <c r="AM49" s="9"/>
      <c r="AN49" s="9"/>
      <c r="AO49" s="9"/>
      <c r="AP49" s="49"/>
      <c r="AQ49" s="9" t="str">
        <f t="shared" si="1"/>
        <v>Yes</v>
      </c>
      <c r="AR49" s="9">
        <f t="shared" si="2"/>
        <v>36</v>
      </c>
      <c r="AS49" s="9">
        <f t="shared" si="3"/>
        <v>1</v>
      </c>
      <c r="AT49" s="47" t="str">
        <f t="shared" si="4"/>
        <v/>
      </c>
    </row>
    <row r="50" spans="1:46" ht="16.2" thickBot="1" x14ac:dyDescent="0.35">
      <c r="A50" s="48" t="s">
        <v>39</v>
      </c>
      <c r="B50" s="49">
        <v>512910</v>
      </c>
      <c r="C50" s="49">
        <v>29930909</v>
      </c>
      <c r="D50" s="49" t="s">
        <v>157</v>
      </c>
      <c r="E50" s="49" t="s">
        <v>158</v>
      </c>
      <c r="F50" s="50">
        <v>44044.625</v>
      </c>
      <c r="G50" s="49" t="s">
        <v>159</v>
      </c>
      <c r="H50" s="49" t="s">
        <v>160</v>
      </c>
      <c r="I50" s="49">
        <v>1229635</v>
      </c>
      <c r="J50" s="49">
        <v>3847575</v>
      </c>
      <c r="K50" s="49">
        <v>50</v>
      </c>
      <c r="L50" s="49">
        <v>0</v>
      </c>
      <c r="M50" s="49">
        <v>1</v>
      </c>
      <c r="N50" s="49">
        <v>50</v>
      </c>
      <c r="O50" s="49">
        <v>0</v>
      </c>
      <c r="P50" s="49">
        <v>1</v>
      </c>
      <c r="Q50" s="49">
        <v>50</v>
      </c>
      <c r="R50" s="49">
        <v>10</v>
      </c>
      <c r="S50" s="49">
        <v>1.25</v>
      </c>
      <c r="T50" s="52" t="s">
        <v>165</v>
      </c>
      <c r="U50" s="49" t="str">
        <f t="shared" si="0"/>
        <v>NO</v>
      </c>
      <c r="V50" s="52" t="s">
        <v>109</v>
      </c>
      <c r="W50" s="49">
        <v>1</v>
      </c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9">
        <v>10</v>
      </c>
      <c r="AI50" s="9">
        <v>14</v>
      </c>
      <c r="AJ50" s="9">
        <v>23</v>
      </c>
      <c r="AK50" s="9">
        <v>53</v>
      </c>
      <c r="AL50" s="9"/>
      <c r="AM50" s="9"/>
      <c r="AN50" s="9"/>
      <c r="AO50" s="9"/>
      <c r="AP50" s="49"/>
      <c r="AQ50" s="9" t="str">
        <f t="shared" si="1"/>
        <v>Yes</v>
      </c>
      <c r="AR50" s="9">
        <f t="shared" si="2"/>
        <v>10</v>
      </c>
      <c r="AS50" s="9">
        <f t="shared" si="3"/>
        <v>0</v>
      </c>
      <c r="AT50" s="47" t="str">
        <f t="shared" si="4"/>
        <v>Yes</v>
      </c>
    </row>
    <row r="51" spans="1:46" ht="16.2" thickBot="1" x14ac:dyDescent="0.35">
      <c r="A51" s="48" t="s">
        <v>39</v>
      </c>
      <c r="B51" s="49">
        <v>513059</v>
      </c>
      <c r="C51" s="49">
        <v>29900313</v>
      </c>
      <c r="D51" s="49" t="s">
        <v>20</v>
      </c>
      <c r="E51" s="49" t="s">
        <v>82</v>
      </c>
      <c r="F51" s="50">
        <v>44045.6875</v>
      </c>
      <c r="G51" s="49" t="s">
        <v>167</v>
      </c>
      <c r="H51" s="49" t="s">
        <v>85</v>
      </c>
      <c r="I51" s="49">
        <v>30689</v>
      </c>
      <c r="J51" s="49">
        <v>174383</v>
      </c>
      <c r="K51" s="49">
        <v>66</v>
      </c>
      <c r="L51" s="49">
        <v>16</v>
      </c>
      <c r="M51" s="49">
        <v>1.32</v>
      </c>
      <c r="N51" s="49">
        <v>100</v>
      </c>
      <c r="O51" s="49">
        <v>50</v>
      </c>
      <c r="P51" s="49">
        <v>2</v>
      </c>
      <c r="Q51" s="49">
        <v>45</v>
      </c>
      <c r="R51" s="49">
        <v>5</v>
      </c>
      <c r="S51" s="49">
        <v>1.1299999999999999</v>
      </c>
      <c r="T51" s="49" t="s">
        <v>135</v>
      </c>
      <c r="U51" s="49" t="str">
        <f t="shared" si="0"/>
        <v>NO</v>
      </c>
      <c r="V51" s="49" t="s">
        <v>127</v>
      </c>
      <c r="W51" s="49">
        <v>1</v>
      </c>
      <c r="X51" s="49">
        <v>0</v>
      </c>
      <c r="Y51" s="49"/>
      <c r="Z51" s="49"/>
      <c r="AA51" s="49"/>
      <c r="AB51" s="49"/>
      <c r="AC51" s="49"/>
      <c r="AD51" s="49"/>
      <c r="AE51" s="49"/>
      <c r="AF51" s="49"/>
      <c r="AG51" s="49"/>
      <c r="AH51" s="9">
        <v>5</v>
      </c>
      <c r="AI51" s="9">
        <v>18</v>
      </c>
      <c r="AJ51" s="9">
        <v>83</v>
      </c>
      <c r="AK51" s="9"/>
      <c r="AL51" s="9"/>
      <c r="AM51" s="9"/>
      <c r="AN51" s="9"/>
      <c r="AO51" s="9"/>
      <c r="AP51" s="49"/>
      <c r="AQ51" s="9" t="str">
        <f t="shared" si="1"/>
        <v>Yes</v>
      </c>
      <c r="AR51" s="9">
        <f t="shared" si="2"/>
        <v>5</v>
      </c>
      <c r="AS51" s="9">
        <f t="shared" si="3"/>
        <v>0</v>
      </c>
      <c r="AT51" s="47" t="str">
        <f t="shared" si="4"/>
        <v>Yes</v>
      </c>
    </row>
    <row r="52" spans="1:46" ht="16.2" thickBot="1" x14ac:dyDescent="0.35">
      <c r="A52" s="48" t="s">
        <v>39</v>
      </c>
      <c r="B52" s="49">
        <v>513092</v>
      </c>
      <c r="C52" s="49">
        <v>0</v>
      </c>
      <c r="D52" s="49" t="s">
        <v>110</v>
      </c>
      <c r="E52" s="49" t="s">
        <v>111</v>
      </c>
      <c r="F52" s="50">
        <v>44045.822916666664</v>
      </c>
      <c r="G52" s="49" t="s">
        <v>168</v>
      </c>
      <c r="H52" s="49" t="s">
        <v>169</v>
      </c>
      <c r="I52" s="49">
        <v>0</v>
      </c>
      <c r="J52" s="49">
        <v>0</v>
      </c>
      <c r="K52" s="49">
        <v>60</v>
      </c>
      <c r="L52" s="49">
        <v>10</v>
      </c>
      <c r="M52" s="49">
        <v>1.2</v>
      </c>
      <c r="N52" s="49">
        <v>60</v>
      </c>
      <c r="O52" s="49">
        <v>10</v>
      </c>
      <c r="P52" s="49">
        <v>1.2</v>
      </c>
      <c r="Q52" s="49">
        <v>45</v>
      </c>
      <c r="R52" s="49">
        <v>5</v>
      </c>
      <c r="S52" s="49">
        <v>1.1299999999999999</v>
      </c>
      <c r="T52" s="49" t="s">
        <v>56</v>
      </c>
      <c r="U52" s="49" t="str">
        <f t="shared" si="0"/>
        <v>YES</v>
      </c>
      <c r="V52" s="51" t="s">
        <v>58</v>
      </c>
      <c r="W52" s="49">
        <v>1</v>
      </c>
      <c r="X52" s="49">
        <v>1</v>
      </c>
      <c r="Y52" s="49"/>
      <c r="Z52" s="49"/>
      <c r="AA52" s="49"/>
      <c r="AB52" s="49"/>
      <c r="AC52" s="49"/>
      <c r="AD52" s="49"/>
      <c r="AE52" s="49"/>
      <c r="AF52" s="49"/>
      <c r="AG52" s="49"/>
      <c r="AH52" s="9">
        <v>18</v>
      </c>
      <c r="AI52" s="9">
        <v>66</v>
      </c>
      <c r="AJ52" s="9"/>
      <c r="AK52" s="9"/>
      <c r="AL52" s="9"/>
      <c r="AM52" s="9"/>
      <c r="AN52" s="9"/>
      <c r="AO52" s="9"/>
      <c r="AP52" s="49"/>
      <c r="AQ52" s="9" t="str">
        <f t="shared" si="1"/>
        <v>Yes</v>
      </c>
      <c r="AR52" s="9">
        <f t="shared" si="2"/>
        <v>18</v>
      </c>
      <c r="AS52" s="9">
        <f t="shared" si="3"/>
        <v>1</v>
      </c>
      <c r="AT52" s="47" t="str">
        <f t="shared" si="4"/>
        <v/>
      </c>
    </row>
    <row r="53" spans="1:46" ht="16.2" thickBot="1" x14ac:dyDescent="0.35">
      <c r="A53" s="48" t="s">
        <v>39</v>
      </c>
      <c r="B53" s="49">
        <v>513209</v>
      </c>
      <c r="C53" s="49">
        <v>29940434</v>
      </c>
      <c r="D53" s="49" t="s">
        <v>178</v>
      </c>
      <c r="E53" s="49" t="s">
        <v>25</v>
      </c>
      <c r="F53" s="50">
        <v>44048.541666666664</v>
      </c>
      <c r="G53" s="49" t="s">
        <v>179</v>
      </c>
      <c r="H53" s="49" t="s">
        <v>180</v>
      </c>
      <c r="I53" s="49">
        <v>4525687</v>
      </c>
      <c r="J53" s="49">
        <v>9211368</v>
      </c>
      <c r="K53" s="49">
        <v>100</v>
      </c>
      <c r="L53" s="49">
        <v>50</v>
      </c>
      <c r="M53" s="49">
        <v>2</v>
      </c>
      <c r="N53" s="49">
        <v>100</v>
      </c>
      <c r="O53" s="49">
        <v>50</v>
      </c>
      <c r="P53" s="49">
        <v>2</v>
      </c>
      <c r="Q53" s="49">
        <v>100</v>
      </c>
      <c r="R53" s="49">
        <v>60</v>
      </c>
      <c r="S53" s="49">
        <v>2.5</v>
      </c>
      <c r="T53" s="49" t="s">
        <v>56</v>
      </c>
      <c r="U53" s="49" t="str">
        <f t="shared" si="0"/>
        <v>YES</v>
      </c>
      <c r="V53" s="51" t="s">
        <v>58</v>
      </c>
      <c r="W53" s="49">
        <v>1</v>
      </c>
      <c r="X53" s="49">
        <v>1</v>
      </c>
      <c r="Y53" s="49"/>
      <c r="Z53" s="49">
        <v>1.23</v>
      </c>
      <c r="AA53" s="49"/>
      <c r="AB53" s="49">
        <v>2.06</v>
      </c>
      <c r="AC53" s="49">
        <v>2.56</v>
      </c>
      <c r="AD53" s="49"/>
      <c r="AE53" s="49"/>
      <c r="AF53" s="49" t="s">
        <v>189</v>
      </c>
      <c r="AG53" s="49"/>
      <c r="AH53" s="9">
        <v>10</v>
      </c>
      <c r="AI53" s="9">
        <v>59</v>
      </c>
      <c r="AJ53" s="9"/>
      <c r="AK53" s="9"/>
      <c r="AL53" s="9"/>
      <c r="AM53" s="9"/>
      <c r="AN53" s="9"/>
      <c r="AO53" s="9"/>
      <c r="AP53" s="49"/>
      <c r="AQ53" s="9" t="str">
        <f t="shared" si="1"/>
        <v>Yes</v>
      </c>
      <c r="AR53" s="9">
        <f t="shared" si="2"/>
        <v>10</v>
      </c>
      <c r="AS53" s="9">
        <f t="shared" si="3"/>
        <v>0</v>
      </c>
      <c r="AT53" s="47" t="str">
        <f t="shared" si="4"/>
        <v>Yes</v>
      </c>
    </row>
    <row r="54" spans="1:46" ht="16.2" thickBot="1" x14ac:dyDescent="0.35">
      <c r="A54" s="48" t="s">
        <v>39</v>
      </c>
      <c r="B54" s="49">
        <v>513292</v>
      </c>
      <c r="C54" s="49">
        <v>29938274</v>
      </c>
      <c r="D54" s="49" t="s">
        <v>157</v>
      </c>
      <c r="E54" s="49" t="s">
        <v>158</v>
      </c>
      <c r="F54" s="50">
        <v>44048.6875</v>
      </c>
      <c r="G54" s="49" t="s">
        <v>181</v>
      </c>
      <c r="H54" s="49" t="s">
        <v>182</v>
      </c>
      <c r="I54" s="49">
        <v>5418845</v>
      </c>
      <c r="J54" s="49">
        <v>139510</v>
      </c>
      <c r="K54" s="49">
        <v>66</v>
      </c>
      <c r="L54" s="49">
        <v>16</v>
      </c>
      <c r="M54" s="49">
        <v>1.32</v>
      </c>
      <c r="N54" s="49">
        <v>50</v>
      </c>
      <c r="O54" s="49">
        <v>0</v>
      </c>
      <c r="P54" s="49">
        <v>1</v>
      </c>
      <c r="Q54" s="49">
        <v>43</v>
      </c>
      <c r="R54" s="49">
        <v>3</v>
      </c>
      <c r="S54" s="49">
        <v>1.08</v>
      </c>
      <c r="T54" s="49" t="s">
        <v>59</v>
      </c>
      <c r="U54" s="49" t="str">
        <f t="shared" si="0"/>
        <v>NO</v>
      </c>
      <c r="V54" s="52" t="s">
        <v>58</v>
      </c>
      <c r="W54" s="49">
        <v>2</v>
      </c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9">
        <v>53</v>
      </c>
      <c r="AI54" s="9">
        <v>60</v>
      </c>
      <c r="AJ54" s="9"/>
      <c r="AK54" s="9"/>
      <c r="AL54" s="9"/>
      <c r="AM54" s="9"/>
      <c r="AN54" s="9"/>
      <c r="AO54" s="9"/>
      <c r="AP54" s="49"/>
      <c r="AQ54" s="9" t="str">
        <f t="shared" si="1"/>
        <v>No</v>
      </c>
      <c r="AR54" s="9">
        <f t="shared" si="2"/>
        <v>53</v>
      </c>
      <c r="AS54" s="9">
        <f t="shared" si="3"/>
        <v>0</v>
      </c>
      <c r="AT54" s="47" t="str">
        <f t="shared" si="4"/>
        <v/>
      </c>
    </row>
    <row r="55" spans="1:46" ht="16.2" thickBot="1" x14ac:dyDescent="0.35">
      <c r="A55" s="48" t="s">
        <v>39</v>
      </c>
      <c r="B55" s="49">
        <v>513367</v>
      </c>
      <c r="C55" s="49">
        <v>29943202</v>
      </c>
      <c r="D55" s="49" t="s">
        <v>183</v>
      </c>
      <c r="E55" s="49" t="s">
        <v>184</v>
      </c>
      <c r="F55" s="50">
        <v>44048.75</v>
      </c>
      <c r="G55" s="49" t="s">
        <v>185</v>
      </c>
      <c r="H55" s="49" t="s">
        <v>186</v>
      </c>
      <c r="I55" s="49">
        <v>13144766</v>
      </c>
      <c r="J55" s="49">
        <v>5806015</v>
      </c>
      <c r="K55" s="49">
        <v>50</v>
      </c>
      <c r="L55" s="49">
        <v>0</v>
      </c>
      <c r="M55" s="49">
        <v>1</v>
      </c>
      <c r="N55" s="49">
        <v>70</v>
      </c>
      <c r="O55" s="49">
        <v>20</v>
      </c>
      <c r="P55" s="49">
        <v>1.4</v>
      </c>
      <c r="Q55" s="49">
        <v>50</v>
      </c>
      <c r="R55" s="49">
        <v>10</v>
      </c>
      <c r="S55" s="49">
        <v>1.25</v>
      </c>
      <c r="T55" s="51" t="s">
        <v>58</v>
      </c>
      <c r="U55" s="49" t="str">
        <f t="shared" si="0"/>
        <v>NO</v>
      </c>
      <c r="V55" s="52" t="s">
        <v>109</v>
      </c>
      <c r="W55" s="49">
        <v>2</v>
      </c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9">
        <v>7</v>
      </c>
      <c r="AI55" s="9">
        <v>18</v>
      </c>
      <c r="AJ55" s="9"/>
      <c r="AK55" s="9"/>
      <c r="AL55" s="9"/>
      <c r="AM55" s="9"/>
      <c r="AN55" s="9"/>
      <c r="AO55" s="9"/>
      <c r="AP55" s="49"/>
      <c r="AQ55" s="9" t="str">
        <f t="shared" si="1"/>
        <v>Yes</v>
      </c>
      <c r="AR55" s="9">
        <f t="shared" si="2"/>
        <v>7</v>
      </c>
      <c r="AS55" s="9">
        <f t="shared" si="3"/>
        <v>0</v>
      </c>
      <c r="AT55" s="47" t="str">
        <f t="shared" si="4"/>
        <v>Yes</v>
      </c>
    </row>
    <row r="56" spans="1:46" ht="16.2" thickBot="1" x14ac:dyDescent="0.35">
      <c r="A56" s="48" t="s">
        <v>39</v>
      </c>
      <c r="B56" s="49">
        <v>513288</v>
      </c>
      <c r="C56" s="49">
        <v>29941305</v>
      </c>
      <c r="D56" s="49" t="s">
        <v>88</v>
      </c>
      <c r="E56" s="49" t="s">
        <v>89</v>
      </c>
      <c r="F56" s="50">
        <v>44049.75</v>
      </c>
      <c r="G56" s="49" t="s">
        <v>187</v>
      </c>
      <c r="H56" s="49" t="s">
        <v>91</v>
      </c>
      <c r="I56" s="49">
        <v>46981</v>
      </c>
      <c r="J56" s="49">
        <v>2482528</v>
      </c>
      <c r="K56" s="49">
        <v>50</v>
      </c>
      <c r="L56" s="49">
        <v>0</v>
      </c>
      <c r="M56" s="49">
        <v>1</v>
      </c>
      <c r="N56" s="49">
        <v>55</v>
      </c>
      <c r="O56" s="49">
        <v>5</v>
      </c>
      <c r="P56" s="49">
        <v>1.1000000000000001</v>
      </c>
      <c r="Q56" s="49">
        <v>47</v>
      </c>
      <c r="R56" s="49">
        <v>7</v>
      </c>
      <c r="S56" s="49">
        <v>1.18</v>
      </c>
      <c r="T56" s="49" t="s">
        <v>59</v>
      </c>
      <c r="U56" s="49" t="str">
        <f t="shared" si="0"/>
        <v>NO</v>
      </c>
      <c r="V56" s="52" t="s">
        <v>56</v>
      </c>
      <c r="W56" s="49">
        <v>1</v>
      </c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9">
        <v>79</v>
      </c>
      <c r="AI56" s="9"/>
      <c r="AJ56" s="9"/>
      <c r="AK56" s="9"/>
      <c r="AL56" s="9"/>
      <c r="AM56" s="9"/>
      <c r="AN56" s="9"/>
      <c r="AO56" s="9"/>
      <c r="AP56" s="49"/>
      <c r="AQ56" s="9" t="str">
        <f t="shared" si="1"/>
        <v>No</v>
      </c>
      <c r="AR56" s="9">
        <f t="shared" si="2"/>
        <v>79</v>
      </c>
      <c r="AS56" s="9">
        <f t="shared" si="3"/>
        <v>0</v>
      </c>
      <c r="AT56" s="47" t="str">
        <f t="shared" si="4"/>
        <v/>
      </c>
    </row>
    <row r="57" spans="1:46" ht="16.2" thickBot="1" x14ac:dyDescent="0.35">
      <c r="A57" s="48" t="s">
        <v>39</v>
      </c>
      <c r="B57" s="49">
        <v>513446</v>
      </c>
      <c r="C57" s="49">
        <v>0</v>
      </c>
      <c r="D57" s="49" t="s">
        <v>66</v>
      </c>
      <c r="E57" s="49" t="s">
        <v>67</v>
      </c>
      <c r="F57" s="50">
        <v>44051.458333333336</v>
      </c>
      <c r="G57" s="49" t="s">
        <v>188</v>
      </c>
      <c r="H57" s="49" t="s">
        <v>70</v>
      </c>
      <c r="I57" s="49">
        <v>0</v>
      </c>
      <c r="J57" s="49">
        <v>0</v>
      </c>
      <c r="K57" s="49">
        <v>75</v>
      </c>
      <c r="L57" s="49">
        <v>25</v>
      </c>
      <c r="M57" s="49">
        <v>1.5</v>
      </c>
      <c r="N57" s="49">
        <v>66</v>
      </c>
      <c r="O57" s="49">
        <v>16</v>
      </c>
      <c r="P57" s="49">
        <v>1.32</v>
      </c>
      <c r="Q57" s="49">
        <v>57</v>
      </c>
      <c r="R57" s="49">
        <v>17</v>
      </c>
      <c r="S57" s="49">
        <v>1.43</v>
      </c>
      <c r="T57" s="49" t="s">
        <v>126</v>
      </c>
      <c r="U57" s="49" t="str">
        <f t="shared" si="0"/>
        <v>YES</v>
      </c>
      <c r="V57" s="52" t="s">
        <v>64</v>
      </c>
      <c r="W57" s="49">
        <v>2</v>
      </c>
      <c r="X57" s="49">
        <v>1</v>
      </c>
      <c r="Y57" s="49"/>
      <c r="Z57" s="49">
        <v>1.1499999999999999</v>
      </c>
      <c r="AA57" s="49"/>
      <c r="AB57" s="49">
        <v>1.73</v>
      </c>
      <c r="AC57" s="49">
        <v>2.2799999999999998</v>
      </c>
      <c r="AD57" s="49">
        <v>3.7</v>
      </c>
      <c r="AE57" s="49"/>
      <c r="AF57" s="49" t="s">
        <v>207</v>
      </c>
      <c r="AG57" s="49"/>
      <c r="AH57" s="9">
        <v>22</v>
      </c>
      <c r="AI57" s="9">
        <v>72</v>
      </c>
      <c r="AJ57" s="9">
        <v>86</v>
      </c>
      <c r="AK57" s="9"/>
      <c r="AL57" s="9"/>
      <c r="AM57" s="9"/>
      <c r="AN57" s="9"/>
      <c r="AO57" s="9"/>
      <c r="AP57" s="49"/>
      <c r="AQ57" s="9" t="str">
        <f t="shared" si="1"/>
        <v>Yes</v>
      </c>
      <c r="AR57" s="9">
        <f t="shared" si="2"/>
        <v>22</v>
      </c>
      <c r="AS57" s="9">
        <f t="shared" si="3"/>
        <v>1</v>
      </c>
      <c r="AT57" s="47" t="str">
        <f t="shared" si="4"/>
        <v/>
      </c>
    </row>
    <row r="58" spans="1:46" ht="16.2" thickBot="1" x14ac:dyDescent="0.35">
      <c r="A58" s="48" t="s">
        <v>39</v>
      </c>
      <c r="B58" s="49">
        <v>513444</v>
      </c>
      <c r="C58" s="49">
        <v>0</v>
      </c>
      <c r="D58" s="49" t="s">
        <v>66</v>
      </c>
      <c r="E58" s="49" t="s">
        <v>67</v>
      </c>
      <c r="F58" s="50">
        <v>44051.458333333336</v>
      </c>
      <c r="G58" s="49" t="s">
        <v>68</v>
      </c>
      <c r="H58" s="49" t="s">
        <v>114</v>
      </c>
      <c r="I58" s="49">
        <v>0</v>
      </c>
      <c r="J58" s="49">
        <v>0</v>
      </c>
      <c r="K58" s="49">
        <v>50</v>
      </c>
      <c r="L58" s="49">
        <v>0</v>
      </c>
      <c r="M58" s="49">
        <v>1</v>
      </c>
      <c r="N58" s="49">
        <v>66</v>
      </c>
      <c r="O58" s="49">
        <v>16</v>
      </c>
      <c r="P58" s="49">
        <v>1.32</v>
      </c>
      <c r="Q58" s="49">
        <v>43</v>
      </c>
      <c r="R58" s="49">
        <v>3</v>
      </c>
      <c r="S58" s="49">
        <v>1.08</v>
      </c>
      <c r="T58" s="49" t="s">
        <v>56</v>
      </c>
      <c r="U58" s="49" t="str">
        <f t="shared" si="0"/>
        <v>YES</v>
      </c>
      <c r="V58" s="52" t="s">
        <v>165</v>
      </c>
      <c r="W58" s="49">
        <v>2</v>
      </c>
      <c r="X58" s="49">
        <v>1</v>
      </c>
      <c r="Y58" s="49"/>
      <c r="Z58" s="49">
        <v>1.2</v>
      </c>
      <c r="AA58" s="49"/>
      <c r="AB58" s="49">
        <v>1.89</v>
      </c>
      <c r="AC58" s="49">
        <v>2.46</v>
      </c>
      <c r="AD58" s="49"/>
      <c r="AE58" s="49"/>
      <c r="AF58" s="49" t="s">
        <v>206</v>
      </c>
      <c r="AG58" s="49"/>
      <c r="AH58" s="9">
        <v>34</v>
      </c>
      <c r="AI58" s="9">
        <v>60</v>
      </c>
      <c r="AJ58" s="9">
        <v>90</v>
      </c>
      <c r="AK58" s="9"/>
      <c r="AL58" s="9"/>
      <c r="AM58" s="9"/>
      <c r="AN58" s="9"/>
      <c r="AO58" s="9"/>
      <c r="AP58" s="49"/>
      <c r="AQ58" s="9" t="str">
        <f t="shared" si="1"/>
        <v>Yes</v>
      </c>
      <c r="AR58" s="9">
        <f t="shared" si="2"/>
        <v>34</v>
      </c>
      <c r="AS58" s="9">
        <f t="shared" si="3"/>
        <v>1</v>
      </c>
      <c r="AT58" s="47" t="str">
        <f t="shared" si="4"/>
        <v/>
      </c>
    </row>
    <row r="59" spans="1:46" ht="16.2" thickBot="1" x14ac:dyDescent="0.35">
      <c r="A59" s="48" t="s">
        <v>39</v>
      </c>
      <c r="B59" s="49">
        <v>513743</v>
      </c>
      <c r="C59" s="49">
        <v>29939048</v>
      </c>
      <c r="D59" s="49" t="s">
        <v>19</v>
      </c>
      <c r="E59" s="49" t="s">
        <v>32</v>
      </c>
      <c r="F59" s="50">
        <v>44052.708333333336</v>
      </c>
      <c r="G59" s="49" t="s">
        <v>190</v>
      </c>
      <c r="H59" s="49" t="s">
        <v>191</v>
      </c>
      <c r="I59" s="49">
        <v>31319</v>
      </c>
      <c r="J59" s="49">
        <v>199646</v>
      </c>
      <c r="K59" s="49">
        <v>66</v>
      </c>
      <c r="L59" s="49">
        <v>16</v>
      </c>
      <c r="M59" s="49">
        <v>1.32</v>
      </c>
      <c r="N59" s="49">
        <v>50</v>
      </c>
      <c r="O59" s="49">
        <v>0</v>
      </c>
      <c r="P59" s="49">
        <v>1</v>
      </c>
      <c r="Q59" s="49">
        <v>67</v>
      </c>
      <c r="R59" s="49">
        <v>27</v>
      </c>
      <c r="S59" s="49">
        <v>1.68</v>
      </c>
      <c r="T59" s="52" t="s">
        <v>64</v>
      </c>
      <c r="U59" s="49" t="str">
        <f t="shared" si="0"/>
        <v>NO</v>
      </c>
      <c r="V59" s="52" t="s">
        <v>139</v>
      </c>
      <c r="W59" s="49">
        <v>4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9">
        <v>6</v>
      </c>
      <c r="AI59" s="9">
        <v>18</v>
      </c>
      <c r="AJ59" s="9">
        <v>45</v>
      </c>
      <c r="AK59" s="9">
        <v>52</v>
      </c>
      <c r="AL59" s="9">
        <v>54</v>
      </c>
      <c r="AM59" s="9">
        <v>63</v>
      </c>
      <c r="AN59" s="9"/>
      <c r="AO59" s="9"/>
      <c r="AP59" s="49"/>
      <c r="AQ59" s="9" t="str">
        <f t="shared" si="1"/>
        <v>Yes</v>
      </c>
      <c r="AR59" s="9">
        <f t="shared" si="2"/>
        <v>6</v>
      </c>
      <c r="AS59" s="9">
        <f t="shared" si="3"/>
        <v>0</v>
      </c>
      <c r="AT59" s="47" t="str">
        <f t="shared" si="4"/>
        <v>Yes</v>
      </c>
    </row>
    <row r="60" spans="1:46" ht="16.2" thickBot="1" x14ac:dyDescent="0.35">
      <c r="A60" s="48" t="s">
        <v>39</v>
      </c>
      <c r="B60" s="49">
        <v>513846</v>
      </c>
      <c r="C60" s="49">
        <v>29948790</v>
      </c>
      <c r="D60" s="49" t="s">
        <v>192</v>
      </c>
      <c r="E60" s="49" t="s">
        <v>193</v>
      </c>
      <c r="F60" s="50">
        <v>44052.75</v>
      </c>
      <c r="G60" s="49" t="s">
        <v>194</v>
      </c>
      <c r="H60" s="49" t="s">
        <v>195</v>
      </c>
      <c r="I60" s="49">
        <v>2531444</v>
      </c>
      <c r="J60" s="49">
        <v>8860947</v>
      </c>
      <c r="K60" s="49">
        <v>100</v>
      </c>
      <c r="L60" s="49">
        <v>50</v>
      </c>
      <c r="M60" s="49">
        <v>2</v>
      </c>
      <c r="N60" s="49">
        <v>100</v>
      </c>
      <c r="O60" s="49">
        <v>50</v>
      </c>
      <c r="P60" s="49">
        <v>2</v>
      </c>
      <c r="Q60" s="49">
        <v>100</v>
      </c>
      <c r="R60" s="49">
        <v>60</v>
      </c>
      <c r="S60" s="49">
        <v>2.5</v>
      </c>
      <c r="T60" s="49" t="s">
        <v>59</v>
      </c>
      <c r="U60" s="49" t="str">
        <f t="shared" si="0"/>
        <v>NO</v>
      </c>
      <c r="V60" s="52" t="s">
        <v>165</v>
      </c>
      <c r="W60" s="49">
        <v>3</v>
      </c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9">
        <v>62</v>
      </c>
      <c r="AI60" s="9">
        <v>68</v>
      </c>
      <c r="AJ60" s="9">
        <v>89</v>
      </c>
      <c r="AK60" s="9"/>
      <c r="AL60" s="9"/>
      <c r="AM60" s="9"/>
      <c r="AN60" s="9"/>
      <c r="AO60" s="9"/>
      <c r="AP60" s="49"/>
      <c r="AQ60" s="9" t="str">
        <f t="shared" si="1"/>
        <v>No</v>
      </c>
      <c r="AR60" s="9">
        <f t="shared" si="2"/>
        <v>62</v>
      </c>
      <c r="AS60" s="9">
        <f t="shared" si="3"/>
        <v>0</v>
      </c>
      <c r="AT60" s="47" t="str">
        <f t="shared" si="4"/>
        <v/>
      </c>
    </row>
    <row r="61" spans="1:46" ht="16.2" thickBot="1" x14ac:dyDescent="0.35">
      <c r="A61" s="48" t="s">
        <v>39</v>
      </c>
      <c r="B61" s="49">
        <v>513664</v>
      </c>
      <c r="C61" s="49">
        <v>29941001</v>
      </c>
      <c r="D61" s="49" t="s">
        <v>196</v>
      </c>
      <c r="E61" s="49" t="s">
        <v>197</v>
      </c>
      <c r="F61" s="50">
        <v>44052.75</v>
      </c>
      <c r="G61" s="49" t="s">
        <v>198</v>
      </c>
      <c r="H61" s="49" t="s">
        <v>199</v>
      </c>
      <c r="I61" s="49">
        <v>328955</v>
      </c>
      <c r="J61" s="49">
        <v>10002706</v>
      </c>
      <c r="K61" s="49">
        <v>100</v>
      </c>
      <c r="L61" s="49">
        <v>50</v>
      </c>
      <c r="M61" s="49">
        <v>2</v>
      </c>
      <c r="N61" s="49">
        <v>100</v>
      </c>
      <c r="O61" s="49">
        <v>50</v>
      </c>
      <c r="P61" s="49">
        <v>2</v>
      </c>
      <c r="Q61" s="49">
        <v>50</v>
      </c>
      <c r="R61" s="49">
        <v>10</v>
      </c>
      <c r="S61" s="49">
        <v>1.25</v>
      </c>
      <c r="T61" s="49" t="s">
        <v>59</v>
      </c>
      <c r="U61" s="49" t="str">
        <f t="shared" si="0"/>
        <v>NO</v>
      </c>
      <c r="V61" s="52" t="s">
        <v>58</v>
      </c>
      <c r="W61" s="49">
        <v>2</v>
      </c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9">
        <v>54</v>
      </c>
      <c r="AI61" s="9">
        <v>65</v>
      </c>
      <c r="AJ61" s="9"/>
      <c r="AK61" s="9"/>
      <c r="AL61" s="9"/>
      <c r="AM61" s="9"/>
      <c r="AN61" s="9"/>
      <c r="AO61" s="9"/>
      <c r="AP61" s="49"/>
      <c r="AQ61" s="9" t="str">
        <f t="shared" si="1"/>
        <v>No</v>
      </c>
      <c r="AR61" s="9">
        <f t="shared" si="2"/>
        <v>54</v>
      </c>
      <c r="AS61" s="9">
        <f t="shared" si="3"/>
        <v>0</v>
      </c>
      <c r="AT61" s="47" t="str">
        <f t="shared" si="4"/>
        <v/>
      </c>
    </row>
    <row r="62" spans="1:46" ht="16.2" thickBot="1" x14ac:dyDescent="0.35">
      <c r="A62" s="48" t="s">
        <v>39</v>
      </c>
      <c r="B62" s="49">
        <v>513744</v>
      </c>
      <c r="C62" s="49">
        <v>29939047</v>
      </c>
      <c r="D62" s="49" t="s">
        <v>19</v>
      </c>
      <c r="E62" s="49" t="s">
        <v>32</v>
      </c>
      <c r="F62" s="50">
        <v>44052.8125</v>
      </c>
      <c r="G62" s="49" t="s">
        <v>200</v>
      </c>
      <c r="H62" s="49" t="s">
        <v>33</v>
      </c>
      <c r="I62" s="49">
        <v>55224</v>
      </c>
      <c r="J62" s="49">
        <v>778903</v>
      </c>
      <c r="K62" s="49">
        <v>67</v>
      </c>
      <c r="L62" s="49">
        <v>17</v>
      </c>
      <c r="M62" s="49">
        <v>1.34</v>
      </c>
      <c r="N62" s="49">
        <v>60</v>
      </c>
      <c r="O62" s="49">
        <v>10</v>
      </c>
      <c r="P62" s="49">
        <v>1.2</v>
      </c>
      <c r="Q62" s="49">
        <v>45</v>
      </c>
      <c r="R62" s="49">
        <v>5</v>
      </c>
      <c r="S62" s="49">
        <v>1.1299999999999999</v>
      </c>
      <c r="T62" s="52" t="s">
        <v>58</v>
      </c>
      <c r="U62" s="49" t="str">
        <f t="shared" si="0"/>
        <v>NO</v>
      </c>
      <c r="V62" s="52" t="s">
        <v>237</v>
      </c>
      <c r="W62" s="49">
        <v>4</v>
      </c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9">
        <v>4</v>
      </c>
      <c r="AI62" s="9">
        <v>25</v>
      </c>
      <c r="AJ62" s="9">
        <v>62</v>
      </c>
      <c r="AK62" s="9">
        <v>67</v>
      </c>
      <c r="AL62" s="9"/>
      <c r="AM62" s="9"/>
      <c r="AN62" s="9"/>
      <c r="AO62" s="9"/>
      <c r="AP62" s="49"/>
      <c r="AQ62" s="9" t="str">
        <f t="shared" si="1"/>
        <v>Yes</v>
      </c>
      <c r="AR62" s="9">
        <f t="shared" si="2"/>
        <v>4</v>
      </c>
      <c r="AS62" s="9">
        <f t="shared" si="3"/>
        <v>0</v>
      </c>
      <c r="AT62" s="47" t="str">
        <f t="shared" si="4"/>
        <v>Yes</v>
      </c>
    </row>
    <row r="63" spans="1:46" ht="16.2" thickBot="1" x14ac:dyDescent="0.35">
      <c r="A63" s="48" t="s">
        <v>39</v>
      </c>
      <c r="B63" s="49">
        <v>513746</v>
      </c>
      <c r="C63" s="49">
        <v>0</v>
      </c>
      <c r="D63" s="49" t="s">
        <v>19</v>
      </c>
      <c r="E63" s="49" t="s">
        <v>116</v>
      </c>
      <c r="F63" s="50">
        <v>44053.708333333336</v>
      </c>
      <c r="G63" s="49" t="s">
        <v>120</v>
      </c>
      <c r="H63" s="49" t="s">
        <v>166</v>
      </c>
      <c r="I63" s="49">
        <v>0</v>
      </c>
      <c r="J63" s="49">
        <v>0</v>
      </c>
      <c r="K63" s="49">
        <v>67</v>
      </c>
      <c r="L63" s="49">
        <v>17</v>
      </c>
      <c r="M63" s="49">
        <v>1.34</v>
      </c>
      <c r="N63" s="49">
        <v>75</v>
      </c>
      <c r="O63" s="49">
        <v>25</v>
      </c>
      <c r="P63" s="49">
        <v>1.5</v>
      </c>
      <c r="Q63" s="49">
        <v>71</v>
      </c>
      <c r="R63" s="49">
        <v>31</v>
      </c>
      <c r="S63" s="49">
        <v>1.78</v>
      </c>
      <c r="T63" s="49" t="s">
        <v>56</v>
      </c>
      <c r="U63" s="49" t="str">
        <f t="shared" si="0"/>
        <v>YES</v>
      </c>
      <c r="V63" s="51" t="s">
        <v>58</v>
      </c>
      <c r="W63" s="49">
        <v>1</v>
      </c>
      <c r="X63" s="49">
        <v>1</v>
      </c>
      <c r="Y63" s="49"/>
      <c r="Z63" s="49">
        <v>1.26</v>
      </c>
      <c r="AA63" s="49"/>
      <c r="AB63" s="49">
        <v>2.16</v>
      </c>
      <c r="AC63" s="49">
        <v>2.52</v>
      </c>
      <c r="AD63" s="49"/>
      <c r="AE63" s="49"/>
      <c r="AF63" s="49" t="s">
        <v>213</v>
      </c>
      <c r="AG63" s="49"/>
      <c r="AH63" s="9">
        <v>3</v>
      </c>
      <c r="AI63" s="9">
        <v>55</v>
      </c>
      <c r="AJ63" s="9"/>
      <c r="AK63" s="9"/>
      <c r="AL63" s="9"/>
      <c r="AM63" s="9"/>
      <c r="AN63" s="9"/>
      <c r="AO63" s="9"/>
      <c r="AP63" s="49"/>
      <c r="AQ63" s="9" t="str">
        <f t="shared" si="1"/>
        <v>Yes</v>
      </c>
      <c r="AR63" s="9">
        <f t="shared" si="2"/>
        <v>3</v>
      </c>
      <c r="AS63" s="9">
        <f t="shared" si="3"/>
        <v>0</v>
      </c>
      <c r="AT63" s="47" t="str">
        <f t="shared" si="4"/>
        <v>Yes</v>
      </c>
    </row>
    <row r="64" spans="1:46" ht="16.2" thickBot="1" x14ac:dyDescent="0.35">
      <c r="A64" s="48" t="s">
        <v>39</v>
      </c>
      <c r="B64" s="49">
        <v>513748</v>
      </c>
      <c r="C64" s="49">
        <v>0</v>
      </c>
      <c r="D64" s="49" t="s">
        <v>19</v>
      </c>
      <c r="E64" s="49" t="s">
        <v>116</v>
      </c>
      <c r="F64" s="50">
        <v>44053.708333333336</v>
      </c>
      <c r="G64" s="49" t="s">
        <v>125</v>
      </c>
      <c r="H64" s="49" t="s">
        <v>201</v>
      </c>
      <c r="I64" s="49">
        <v>0</v>
      </c>
      <c r="J64" s="49">
        <v>0</v>
      </c>
      <c r="K64" s="49">
        <v>67</v>
      </c>
      <c r="L64" s="49">
        <v>17</v>
      </c>
      <c r="M64" s="49">
        <v>1.34</v>
      </c>
      <c r="N64" s="49">
        <v>50</v>
      </c>
      <c r="O64" s="49">
        <v>0</v>
      </c>
      <c r="P64" s="49">
        <v>1</v>
      </c>
      <c r="Q64" s="49">
        <v>57</v>
      </c>
      <c r="R64" s="49">
        <v>17</v>
      </c>
      <c r="S64" s="49">
        <v>1.43</v>
      </c>
      <c r="T64" s="49" t="s">
        <v>56</v>
      </c>
      <c r="U64" s="49" t="str">
        <f t="shared" si="0"/>
        <v>YES</v>
      </c>
      <c r="V64" s="49" t="s">
        <v>57</v>
      </c>
      <c r="W64" s="49">
        <v>2</v>
      </c>
      <c r="X64" s="49">
        <v>1</v>
      </c>
      <c r="Y64" s="49"/>
      <c r="Z64" s="49">
        <v>1.1499999999999999</v>
      </c>
      <c r="AA64" s="49"/>
      <c r="AB64" s="49">
        <v>1.68</v>
      </c>
      <c r="AC64" s="49"/>
      <c r="AD64" s="49"/>
      <c r="AE64" s="49"/>
      <c r="AF64" s="49" t="s">
        <v>212</v>
      </c>
      <c r="AG64" s="49"/>
      <c r="AH64" s="9">
        <v>5</v>
      </c>
      <c r="AI64" s="9">
        <v>56</v>
      </c>
      <c r="AJ64" s="9">
        <v>80</v>
      </c>
      <c r="AK64" s="9"/>
      <c r="AL64" s="9"/>
      <c r="AM64" s="9"/>
      <c r="AN64" s="9"/>
      <c r="AO64" s="9"/>
      <c r="AP64" s="49"/>
      <c r="AQ64" s="9" t="str">
        <f t="shared" si="1"/>
        <v>Yes</v>
      </c>
      <c r="AR64" s="9">
        <f t="shared" si="2"/>
        <v>5</v>
      </c>
      <c r="AS64" s="9">
        <f t="shared" si="3"/>
        <v>0</v>
      </c>
      <c r="AT64" s="47" t="str">
        <f t="shared" si="4"/>
        <v>Yes</v>
      </c>
    </row>
    <row r="65" spans="1:51" ht="16.2" thickBot="1" x14ac:dyDescent="0.35">
      <c r="A65" s="48" t="s">
        <v>39</v>
      </c>
      <c r="B65" s="49">
        <v>513892</v>
      </c>
      <c r="C65" s="49">
        <v>0</v>
      </c>
      <c r="D65" s="49" t="s">
        <v>20</v>
      </c>
      <c r="E65" s="49" t="s">
        <v>82</v>
      </c>
      <c r="F65" s="50">
        <v>44053.75</v>
      </c>
      <c r="G65" s="49" t="s">
        <v>202</v>
      </c>
      <c r="H65" s="49" t="s">
        <v>203</v>
      </c>
      <c r="I65" s="49">
        <v>0</v>
      </c>
      <c r="J65" s="49">
        <v>0</v>
      </c>
      <c r="K65" s="49">
        <v>50</v>
      </c>
      <c r="L65" s="49">
        <v>0</v>
      </c>
      <c r="M65" s="49">
        <v>1</v>
      </c>
      <c r="N65" s="49">
        <v>50</v>
      </c>
      <c r="O65" s="49">
        <v>0</v>
      </c>
      <c r="P65" s="49">
        <v>1</v>
      </c>
      <c r="Q65" s="49">
        <v>58</v>
      </c>
      <c r="R65" s="49">
        <v>18</v>
      </c>
      <c r="S65" s="49">
        <v>1.45</v>
      </c>
      <c r="T65" s="52" t="s">
        <v>165</v>
      </c>
      <c r="U65" s="49" t="str">
        <f t="shared" si="0"/>
        <v>NO</v>
      </c>
      <c r="V65" s="51" t="s">
        <v>175</v>
      </c>
      <c r="W65" s="49">
        <v>3</v>
      </c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9">
        <v>9</v>
      </c>
      <c r="AI65" s="9">
        <v>26</v>
      </c>
      <c r="AJ65" s="9">
        <v>43</v>
      </c>
      <c r="AK65" s="9">
        <v>50</v>
      </c>
      <c r="AL65" s="9">
        <v>70</v>
      </c>
      <c r="AM65" s="9">
        <v>90</v>
      </c>
      <c r="AN65" s="9"/>
      <c r="AO65" s="9"/>
      <c r="AP65" s="49"/>
      <c r="AQ65" s="9" t="str">
        <f t="shared" si="1"/>
        <v>Yes</v>
      </c>
      <c r="AR65" s="9">
        <f t="shared" si="2"/>
        <v>9</v>
      </c>
      <c r="AS65" s="9">
        <f t="shared" si="3"/>
        <v>0</v>
      </c>
      <c r="AT65" s="47" t="str">
        <f t="shared" si="4"/>
        <v>Yes</v>
      </c>
    </row>
    <row r="66" spans="1:51" ht="16.2" thickBot="1" x14ac:dyDescent="0.35">
      <c r="A66" s="48" t="s">
        <v>39</v>
      </c>
      <c r="B66" s="49">
        <v>513745</v>
      </c>
      <c r="C66" s="49">
        <v>0</v>
      </c>
      <c r="D66" s="49" t="s">
        <v>19</v>
      </c>
      <c r="E66" s="49" t="s">
        <v>32</v>
      </c>
      <c r="F66" s="50">
        <v>44053.8125</v>
      </c>
      <c r="G66" s="49" t="s">
        <v>204</v>
      </c>
      <c r="H66" s="49" t="s">
        <v>205</v>
      </c>
      <c r="I66" s="49">
        <v>0</v>
      </c>
      <c r="J66" s="49">
        <v>0</v>
      </c>
      <c r="K66" s="49">
        <v>50</v>
      </c>
      <c r="L66" s="49">
        <v>0</v>
      </c>
      <c r="M66" s="49">
        <v>1</v>
      </c>
      <c r="N66" s="49">
        <v>50</v>
      </c>
      <c r="O66" s="49">
        <v>0</v>
      </c>
      <c r="P66" s="49">
        <v>1</v>
      </c>
      <c r="Q66" s="49">
        <v>58</v>
      </c>
      <c r="R66" s="49">
        <v>18</v>
      </c>
      <c r="S66" s="49">
        <v>1.45</v>
      </c>
      <c r="T66" s="51" t="s">
        <v>58</v>
      </c>
      <c r="U66" s="49" t="str">
        <f t="shared" si="0"/>
        <v>NO</v>
      </c>
      <c r="V66" s="52" t="s">
        <v>64</v>
      </c>
      <c r="W66" s="49">
        <v>1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9">
        <v>12</v>
      </c>
      <c r="AI66" s="9">
        <v>17</v>
      </c>
      <c r="AJ66" s="9">
        <v>54</v>
      </c>
      <c r="AK66" s="9"/>
      <c r="AL66" s="9"/>
      <c r="AM66" s="9"/>
      <c r="AN66" s="9"/>
      <c r="AO66" s="9"/>
      <c r="AP66" s="49"/>
      <c r="AQ66" s="9" t="str">
        <f t="shared" si="1"/>
        <v>Yes</v>
      </c>
      <c r="AR66" s="9">
        <f t="shared" si="2"/>
        <v>12</v>
      </c>
      <c r="AS66" s="9">
        <f t="shared" si="3"/>
        <v>0</v>
      </c>
      <c r="AT66" s="47" t="str">
        <f t="shared" si="4"/>
        <v>Yes</v>
      </c>
    </row>
    <row r="67" spans="1:51" ht="16.2" thickBot="1" x14ac:dyDescent="0.35">
      <c r="A67" s="48" t="s">
        <v>39</v>
      </c>
      <c r="B67" s="49">
        <v>513971</v>
      </c>
      <c r="C67" s="49">
        <v>29947870</v>
      </c>
      <c r="D67" s="49" t="s">
        <v>178</v>
      </c>
      <c r="E67" s="49" t="s">
        <v>25</v>
      </c>
      <c r="F67" s="50">
        <v>44055.458333333336</v>
      </c>
      <c r="G67" s="49" t="s">
        <v>208</v>
      </c>
      <c r="H67" s="49" t="s">
        <v>209</v>
      </c>
      <c r="I67" s="49">
        <v>6988032</v>
      </c>
      <c r="J67" s="49">
        <v>10335751</v>
      </c>
      <c r="K67" s="49">
        <v>100</v>
      </c>
      <c r="L67" s="49">
        <v>50</v>
      </c>
      <c r="M67" s="49">
        <v>2</v>
      </c>
      <c r="N67" s="49">
        <v>100</v>
      </c>
      <c r="O67" s="49">
        <v>50</v>
      </c>
      <c r="P67" s="49">
        <v>2</v>
      </c>
      <c r="Q67" s="49">
        <v>50</v>
      </c>
      <c r="R67" s="49">
        <v>10</v>
      </c>
      <c r="S67" s="49">
        <v>1.25</v>
      </c>
      <c r="T67" s="49" t="s">
        <v>126</v>
      </c>
      <c r="U67" s="49" t="str">
        <f t="shared" si="0"/>
        <v>YES</v>
      </c>
      <c r="V67" s="51" t="s">
        <v>165</v>
      </c>
      <c r="W67" s="49">
        <v>2</v>
      </c>
      <c r="X67" s="49">
        <v>0</v>
      </c>
      <c r="Y67" s="49"/>
      <c r="Z67" s="49"/>
      <c r="AA67" s="49"/>
      <c r="AB67" s="49"/>
      <c r="AC67" s="49"/>
      <c r="AD67" s="49"/>
      <c r="AE67" s="49"/>
      <c r="AF67" s="49" t="s">
        <v>252</v>
      </c>
      <c r="AG67" s="49"/>
      <c r="AH67" s="9">
        <v>25</v>
      </c>
      <c r="AI67" s="9">
        <v>79</v>
      </c>
      <c r="AJ67" s="9">
        <v>89</v>
      </c>
      <c r="AK67" s="9"/>
      <c r="AL67" s="9"/>
      <c r="AM67" s="9"/>
      <c r="AN67" s="9"/>
      <c r="AO67" s="9"/>
      <c r="AP67" s="49"/>
      <c r="AQ67" s="9" t="str">
        <f t="shared" si="1"/>
        <v>Yes</v>
      </c>
      <c r="AR67" s="9">
        <f t="shared" si="2"/>
        <v>25</v>
      </c>
      <c r="AS67" s="9">
        <f t="shared" si="3"/>
        <v>1</v>
      </c>
      <c r="AT67" s="47" t="str">
        <f t="shared" si="4"/>
        <v/>
      </c>
    </row>
    <row r="68" spans="1:51" ht="16.2" thickBot="1" x14ac:dyDescent="0.35">
      <c r="A68" s="48" t="s">
        <v>39</v>
      </c>
      <c r="B68" s="49">
        <v>513972</v>
      </c>
      <c r="C68" s="49">
        <v>29947871</v>
      </c>
      <c r="D68" s="49" t="s">
        <v>178</v>
      </c>
      <c r="E68" s="49" t="s">
        <v>25</v>
      </c>
      <c r="F68" s="50">
        <v>44055.541666666664</v>
      </c>
      <c r="G68" s="49" t="s">
        <v>210</v>
      </c>
      <c r="H68" s="49" t="s">
        <v>211</v>
      </c>
      <c r="I68" s="49">
        <v>2955487</v>
      </c>
      <c r="J68" s="49">
        <v>10718994</v>
      </c>
      <c r="K68" s="49">
        <v>100</v>
      </c>
      <c r="L68" s="49">
        <v>50</v>
      </c>
      <c r="M68" s="49">
        <v>2</v>
      </c>
      <c r="N68" s="49">
        <v>100</v>
      </c>
      <c r="O68" s="49">
        <v>50</v>
      </c>
      <c r="P68" s="49">
        <v>2</v>
      </c>
      <c r="Q68" s="49">
        <v>50</v>
      </c>
      <c r="R68" s="49">
        <v>10</v>
      </c>
      <c r="S68" s="49">
        <v>1.25</v>
      </c>
      <c r="T68" s="49" t="s">
        <v>56</v>
      </c>
      <c r="U68" s="49" t="str">
        <f t="shared" si="0"/>
        <v>YES</v>
      </c>
      <c r="V68" s="52" t="s">
        <v>55</v>
      </c>
      <c r="W68" s="49">
        <v>3</v>
      </c>
      <c r="X68" s="49">
        <v>1</v>
      </c>
      <c r="Y68" s="49"/>
      <c r="Z68" s="49">
        <v>1.28</v>
      </c>
      <c r="AA68" s="49"/>
      <c r="AB68" s="49">
        <v>2.2200000000000002</v>
      </c>
      <c r="AC68" s="49"/>
      <c r="AD68" s="49"/>
      <c r="AE68" s="49"/>
      <c r="AF68" s="49" t="s">
        <v>223</v>
      </c>
      <c r="AG68" s="49"/>
      <c r="AH68" s="9">
        <v>5</v>
      </c>
      <c r="AI68" s="9">
        <v>46</v>
      </c>
      <c r="AJ68" s="9">
        <v>54</v>
      </c>
      <c r="AK68" s="9">
        <v>78</v>
      </c>
      <c r="AL68" s="9">
        <v>90</v>
      </c>
      <c r="AM68" s="9"/>
      <c r="AN68" s="9"/>
      <c r="AO68" s="9"/>
      <c r="AP68" s="49"/>
      <c r="AQ68" s="9" t="str">
        <f t="shared" si="1"/>
        <v>Yes</v>
      </c>
      <c r="AR68" s="9">
        <f t="shared" si="2"/>
        <v>5</v>
      </c>
      <c r="AS68" s="9">
        <f t="shared" si="3"/>
        <v>0</v>
      </c>
      <c r="AT68" s="47" t="str">
        <f t="shared" si="4"/>
        <v>Yes</v>
      </c>
    </row>
    <row r="69" spans="1:51" ht="16.2" thickBot="1" x14ac:dyDescent="0.35">
      <c r="A69" s="48" t="s">
        <v>39</v>
      </c>
      <c r="B69" s="49">
        <v>514167</v>
      </c>
      <c r="C69" s="49">
        <v>29944749</v>
      </c>
      <c r="D69" s="49" t="s">
        <v>214</v>
      </c>
      <c r="E69" s="49" t="s">
        <v>215</v>
      </c>
      <c r="F69" s="50">
        <v>44055.822916666664</v>
      </c>
      <c r="G69" s="49" t="s">
        <v>216</v>
      </c>
      <c r="H69" s="49" t="s">
        <v>217</v>
      </c>
      <c r="I69" s="49">
        <v>56085</v>
      </c>
      <c r="J69" s="49">
        <v>57425</v>
      </c>
      <c r="K69" s="49">
        <v>100</v>
      </c>
      <c r="L69" s="49">
        <v>50</v>
      </c>
      <c r="M69" s="49">
        <v>2</v>
      </c>
      <c r="N69" s="49">
        <v>100</v>
      </c>
      <c r="O69" s="49">
        <v>50</v>
      </c>
      <c r="P69" s="49">
        <v>2</v>
      </c>
      <c r="Q69" s="49">
        <v>50</v>
      </c>
      <c r="R69" s="49">
        <v>10</v>
      </c>
      <c r="S69" s="49">
        <v>1.25</v>
      </c>
      <c r="T69" s="49" t="s">
        <v>103</v>
      </c>
      <c r="U69" s="49" t="str">
        <f t="shared" si="0"/>
        <v>NO</v>
      </c>
      <c r="V69" s="49" t="s">
        <v>57</v>
      </c>
      <c r="W69" s="49">
        <v>1</v>
      </c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9">
        <v>21</v>
      </c>
      <c r="AI69" s="9">
        <v>45</v>
      </c>
      <c r="AJ69" s="9">
        <v>49</v>
      </c>
      <c r="AK69" s="9"/>
      <c r="AL69" s="9"/>
      <c r="AM69" s="9"/>
      <c r="AN69" s="9"/>
      <c r="AO69" s="9"/>
      <c r="AP69" s="49"/>
      <c r="AQ69" s="9" t="str">
        <f t="shared" si="1"/>
        <v>Yes</v>
      </c>
      <c r="AR69" s="9">
        <f t="shared" si="2"/>
        <v>21</v>
      </c>
      <c r="AS69" s="9">
        <f t="shared" si="3"/>
        <v>1</v>
      </c>
      <c r="AT69" s="47" t="str">
        <f t="shared" si="4"/>
        <v/>
      </c>
    </row>
    <row r="70" spans="1:51" ht="16.2" thickBot="1" x14ac:dyDescent="0.35">
      <c r="A70" s="48" t="s">
        <v>39</v>
      </c>
      <c r="B70" s="49">
        <v>514218</v>
      </c>
      <c r="C70" s="49">
        <v>0</v>
      </c>
      <c r="D70" s="49" t="s">
        <v>196</v>
      </c>
      <c r="E70" s="49" t="s">
        <v>197</v>
      </c>
      <c r="F70" s="50">
        <v>44057.125</v>
      </c>
      <c r="G70" s="49" t="s">
        <v>218</v>
      </c>
      <c r="H70" s="49" t="s">
        <v>219</v>
      </c>
      <c r="I70" s="49">
        <v>0</v>
      </c>
      <c r="J70" s="49">
        <v>0</v>
      </c>
      <c r="K70" s="49">
        <v>100</v>
      </c>
      <c r="L70" s="49">
        <v>50</v>
      </c>
      <c r="M70" s="49">
        <v>2</v>
      </c>
      <c r="N70" s="49">
        <v>50</v>
      </c>
      <c r="O70" s="49">
        <v>0</v>
      </c>
      <c r="P70" s="49">
        <v>1</v>
      </c>
      <c r="Q70" s="49">
        <v>67</v>
      </c>
      <c r="R70" s="49">
        <v>27</v>
      </c>
      <c r="S70" s="49">
        <v>1.68</v>
      </c>
      <c r="T70" s="49" t="s">
        <v>57</v>
      </c>
      <c r="U70" s="49" t="str">
        <f t="shared" si="0"/>
        <v>NO</v>
      </c>
      <c r="V70" s="51" t="s">
        <v>55</v>
      </c>
      <c r="W70" s="49">
        <v>1</v>
      </c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9">
        <v>17</v>
      </c>
      <c r="AI70" s="9">
        <v>29</v>
      </c>
      <c r="AJ70" s="9">
        <v>31</v>
      </c>
      <c r="AK70" s="9">
        <v>67</v>
      </c>
      <c r="AL70" s="9"/>
      <c r="AM70" s="9"/>
      <c r="AN70" s="9"/>
      <c r="AO70" s="9"/>
      <c r="AP70" s="49"/>
      <c r="AQ70" s="9" t="str">
        <f t="shared" si="1"/>
        <v>Yes</v>
      </c>
      <c r="AR70" s="9">
        <f t="shared" si="2"/>
        <v>17</v>
      </c>
      <c r="AS70" s="9">
        <f t="shared" si="3"/>
        <v>1</v>
      </c>
      <c r="AT70" s="47" t="str">
        <f t="shared" si="4"/>
        <v/>
      </c>
    </row>
    <row r="71" spans="1:51" ht="16.2" thickBot="1" x14ac:dyDescent="0.35">
      <c r="A71" s="48" t="s">
        <v>39</v>
      </c>
      <c r="B71" s="49">
        <v>514380</v>
      </c>
      <c r="C71" s="49">
        <v>29954200</v>
      </c>
      <c r="D71" s="49" t="s">
        <v>19</v>
      </c>
      <c r="E71" s="49" t="s">
        <v>116</v>
      </c>
      <c r="F71" s="50">
        <v>44057.708333333336</v>
      </c>
      <c r="G71" s="49" t="s">
        <v>125</v>
      </c>
      <c r="H71" s="49" t="s">
        <v>220</v>
      </c>
      <c r="I71" s="49">
        <v>22623366</v>
      </c>
      <c r="J71" s="49">
        <v>27934139</v>
      </c>
      <c r="K71" s="49">
        <v>75</v>
      </c>
      <c r="L71" s="49">
        <v>25</v>
      </c>
      <c r="M71" s="49">
        <v>1.5</v>
      </c>
      <c r="N71" s="49">
        <v>50</v>
      </c>
      <c r="O71" s="49">
        <v>0</v>
      </c>
      <c r="P71" s="49">
        <v>1</v>
      </c>
      <c r="Q71" s="49">
        <v>75</v>
      </c>
      <c r="R71" s="49">
        <v>35</v>
      </c>
      <c r="S71" s="49">
        <v>1.88</v>
      </c>
      <c r="T71" s="49" t="s">
        <v>103</v>
      </c>
      <c r="U71" s="49" t="str">
        <f t="shared" si="0"/>
        <v>NO</v>
      </c>
      <c r="V71" s="51" t="s">
        <v>225</v>
      </c>
      <c r="W71" s="49">
        <v>5</v>
      </c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9">
        <v>15</v>
      </c>
      <c r="AI71" s="9">
        <v>35</v>
      </c>
      <c r="AJ71" s="9">
        <v>57</v>
      </c>
      <c r="AK71" s="9">
        <v>67</v>
      </c>
      <c r="AL71" s="9">
        <v>69</v>
      </c>
      <c r="AM71" s="9">
        <v>75</v>
      </c>
      <c r="AN71" s="9">
        <v>90</v>
      </c>
      <c r="AO71" s="9"/>
      <c r="AP71" s="49"/>
      <c r="AQ71" s="9" t="str">
        <f t="shared" si="1"/>
        <v>Yes</v>
      </c>
      <c r="AR71" s="9">
        <f t="shared" si="2"/>
        <v>15</v>
      </c>
      <c r="AS71" s="9">
        <f t="shared" si="3"/>
        <v>0</v>
      </c>
      <c r="AT71" s="47" t="str">
        <f t="shared" si="4"/>
        <v/>
      </c>
    </row>
    <row r="72" spans="1:51" ht="16.2" thickBot="1" x14ac:dyDescent="0.35">
      <c r="A72" s="48" t="s">
        <v>39</v>
      </c>
      <c r="B72" s="49">
        <v>514684</v>
      </c>
      <c r="C72" s="49">
        <v>29954206</v>
      </c>
      <c r="D72" s="49" t="s">
        <v>19</v>
      </c>
      <c r="E72" s="49" t="s">
        <v>116</v>
      </c>
      <c r="F72" s="50">
        <v>44057.708333333336</v>
      </c>
      <c r="G72" s="49" t="s">
        <v>147</v>
      </c>
      <c r="H72" s="49" t="s">
        <v>117</v>
      </c>
      <c r="I72" s="49">
        <v>778909</v>
      </c>
      <c r="J72" s="49">
        <v>14136987</v>
      </c>
      <c r="K72" s="49">
        <v>50</v>
      </c>
      <c r="L72" s="49">
        <v>0</v>
      </c>
      <c r="M72" s="49">
        <v>1</v>
      </c>
      <c r="N72" s="49">
        <v>66</v>
      </c>
      <c r="O72" s="49">
        <v>16</v>
      </c>
      <c r="P72" s="49">
        <v>1.32</v>
      </c>
      <c r="Q72" s="49">
        <v>86</v>
      </c>
      <c r="R72" s="49">
        <v>46</v>
      </c>
      <c r="S72" s="49">
        <v>2.15</v>
      </c>
      <c r="T72" s="52" t="s">
        <v>165</v>
      </c>
      <c r="U72" s="49" t="str">
        <f t="shared" si="0"/>
        <v>NO</v>
      </c>
      <c r="V72" s="51" t="s">
        <v>55</v>
      </c>
      <c r="W72" s="49">
        <v>1</v>
      </c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9">
        <v>21</v>
      </c>
      <c r="AI72" s="9">
        <v>35</v>
      </c>
      <c r="AJ72" s="9">
        <v>42</v>
      </c>
      <c r="AK72" s="9">
        <v>31</v>
      </c>
      <c r="AL72" s="9">
        <v>35</v>
      </c>
      <c r="AM72" s="9">
        <v>42</v>
      </c>
      <c r="AN72" s="9"/>
      <c r="AO72" s="9"/>
      <c r="AP72" s="49"/>
      <c r="AQ72" s="9" t="str">
        <f t="shared" si="1"/>
        <v>Yes</v>
      </c>
      <c r="AR72" s="9">
        <f t="shared" si="2"/>
        <v>21</v>
      </c>
      <c r="AS72" s="9">
        <f t="shared" si="3"/>
        <v>1</v>
      </c>
      <c r="AT72" s="47" t="str">
        <f t="shared" si="4"/>
        <v/>
      </c>
    </row>
    <row r="73" spans="1:51" ht="16.2" thickBot="1" x14ac:dyDescent="0.35">
      <c r="A73" s="48" t="s">
        <v>39</v>
      </c>
      <c r="B73" s="49">
        <v>514430</v>
      </c>
      <c r="C73" s="49">
        <v>0</v>
      </c>
      <c r="D73" s="49" t="s">
        <v>72</v>
      </c>
      <c r="E73" s="49" t="s">
        <v>121</v>
      </c>
      <c r="F73" s="50">
        <v>44058.614583333336</v>
      </c>
      <c r="G73" s="49" t="s">
        <v>122</v>
      </c>
      <c r="H73" s="49" t="s">
        <v>221</v>
      </c>
      <c r="I73" s="49">
        <v>0</v>
      </c>
      <c r="J73" s="49">
        <v>0</v>
      </c>
      <c r="K73" s="49">
        <v>50</v>
      </c>
      <c r="L73" s="49">
        <v>0</v>
      </c>
      <c r="M73" s="49">
        <v>1</v>
      </c>
      <c r="N73" s="49">
        <v>80</v>
      </c>
      <c r="O73" s="49">
        <v>30</v>
      </c>
      <c r="P73" s="49">
        <v>1.6</v>
      </c>
      <c r="Q73" s="49">
        <v>56</v>
      </c>
      <c r="R73" s="49">
        <v>16</v>
      </c>
      <c r="S73" s="49">
        <v>1.4</v>
      </c>
      <c r="T73" s="49" t="s">
        <v>59</v>
      </c>
      <c r="U73" s="49" t="str">
        <f t="shared" si="0"/>
        <v>NO</v>
      </c>
      <c r="V73" s="53" t="s">
        <v>59</v>
      </c>
      <c r="W73" s="49">
        <v>0</v>
      </c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9"/>
      <c r="AI73" s="9"/>
      <c r="AJ73" s="9"/>
      <c r="AK73" s="9"/>
      <c r="AL73" s="9"/>
      <c r="AM73" s="9"/>
      <c r="AN73" s="9"/>
      <c r="AO73" s="9"/>
      <c r="AP73" s="49"/>
      <c r="AQ73" s="9" t="str">
        <f t="shared" si="1"/>
        <v>No</v>
      </c>
      <c r="AR73" s="9" t="str">
        <f t="shared" si="2"/>
        <v/>
      </c>
      <c r="AS73" s="9">
        <f t="shared" si="3"/>
        <v>0</v>
      </c>
      <c r="AT73" s="47" t="str">
        <f t="shared" si="4"/>
        <v/>
      </c>
    </row>
    <row r="74" spans="1:51" ht="16.2" thickBot="1" x14ac:dyDescent="0.35">
      <c r="A74" s="48" t="s">
        <v>39</v>
      </c>
      <c r="B74" s="49">
        <v>514381</v>
      </c>
      <c r="C74" s="49">
        <v>0</v>
      </c>
      <c r="D74" s="49" t="s">
        <v>192</v>
      </c>
      <c r="E74" s="49" t="s">
        <v>193</v>
      </c>
      <c r="F74" s="50">
        <v>44058.666666666664</v>
      </c>
      <c r="G74" s="49" t="s">
        <v>222</v>
      </c>
      <c r="H74" s="49" t="s">
        <v>194</v>
      </c>
      <c r="I74" s="49">
        <v>0</v>
      </c>
      <c r="J74" s="49">
        <v>0</v>
      </c>
      <c r="K74" s="49">
        <v>100</v>
      </c>
      <c r="L74" s="49">
        <v>50</v>
      </c>
      <c r="M74" s="49">
        <v>2</v>
      </c>
      <c r="N74" s="49">
        <v>100</v>
      </c>
      <c r="O74" s="49">
        <v>50</v>
      </c>
      <c r="P74" s="49">
        <v>2</v>
      </c>
      <c r="Q74" s="49">
        <v>50</v>
      </c>
      <c r="R74" s="49">
        <v>10</v>
      </c>
      <c r="S74" s="49">
        <v>1.25</v>
      </c>
      <c r="T74" s="49" t="s">
        <v>56</v>
      </c>
      <c r="U74" s="49" t="str">
        <f t="shared" si="0"/>
        <v>YES</v>
      </c>
      <c r="V74" s="51" t="s">
        <v>56</v>
      </c>
      <c r="W74" s="49">
        <v>0</v>
      </c>
      <c r="X74" s="49">
        <v>0</v>
      </c>
      <c r="Y74" s="49"/>
      <c r="Z74" s="49">
        <v>1.37</v>
      </c>
      <c r="AA74" s="49"/>
      <c r="AB74" s="49">
        <v>3</v>
      </c>
      <c r="AC74" s="49">
        <v>4</v>
      </c>
      <c r="AD74" s="49">
        <v>6</v>
      </c>
      <c r="AE74" s="49">
        <v>18</v>
      </c>
      <c r="AF74" s="49" t="s">
        <v>226</v>
      </c>
      <c r="AG74" s="49"/>
      <c r="AH74" s="9">
        <v>25</v>
      </c>
      <c r="AI74" s="9"/>
      <c r="AJ74" s="9"/>
      <c r="AK74" s="9"/>
      <c r="AL74" s="9"/>
      <c r="AM74" s="9"/>
      <c r="AN74" s="9"/>
      <c r="AO74" s="9"/>
      <c r="AP74" s="49"/>
      <c r="AQ74" s="9" t="str">
        <f t="shared" si="1"/>
        <v>Yes</v>
      </c>
      <c r="AR74" s="9">
        <f t="shared" si="2"/>
        <v>25</v>
      </c>
      <c r="AS74" s="9">
        <f t="shared" si="3"/>
        <v>1</v>
      </c>
      <c r="AT74" s="47" t="str">
        <f t="shared" si="4"/>
        <v/>
      </c>
    </row>
    <row r="75" spans="1:51" ht="16.2" thickBot="1" x14ac:dyDescent="0.35">
      <c r="A75" s="48" t="s">
        <v>39</v>
      </c>
      <c r="B75" s="49">
        <v>514696</v>
      </c>
      <c r="C75" s="49">
        <v>0</v>
      </c>
      <c r="D75" s="49" t="s">
        <v>20</v>
      </c>
      <c r="E75" s="49" t="s">
        <v>82</v>
      </c>
      <c r="F75" s="50">
        <v>44059.6875</v>
      </c>
      <c r="G75" s="49" t="s">
        <v>83</v>
      </c>
      <c r="H75" s="49" t="s">
        <v>85</v>
      </c>
      <c r="I75" s="49">
        <v>0</v>
      </c>
      <c r="J75" s="49">
        <v>0</v>
      </c>
      <c r="K75" s="49">
        <v>72</v>
      </c>
      <c r="L75" s="49">
        <v>22</v>
      </c>
      <c r="M75" s="49">
        <v>1.44</v>
      </c>
      <c r="N75" s="49">
        <v>86</v>
      </c>
      <c r="O75" s="49">
        <v>36</v>
      </c>
      <c r="P75" s="49">
        <v>1.72</v>
      </c>
      <c r="Q75" s="49">
        <v>43</v>
      </c>
      <c r="R75" s="49">
        <v>3</v>
      </c>
      <c r="S75" s="49">
        <v>1.08</v>
      </c>
      <c r="T75" s="49" t="s">
        <v>56</v>
      </c>
      <c r="U75" s="49" t="str">
        <f t="shared" si="0"/>
        <v>YES</v>
      </c>
      <c r="V75" s="51" t="s">
        <v>109</v>
      </c>
      <c r="W75" s="49">
        <v>3</v>
      </c>
      <c r="X75" s="49">
        <v>1</v>
      </c>
      <c r="Y75" s="49"/>
      <c r="Z75" s="49">
        <v>1.2</v>
      </c>
      <c r="AA75" s="49"/>
      <c r="AB75" s="49">
        <v>1.95</v>
      </c>
      <c r="AC75" s="49"/>
      <c r="AD75" s="49"/>
      <c r="AE75" s="49"/>
      <c r="AF75" s="49"/>
      <c r="AG75" s="49"/>
      <c r="AH75" s="9">
        <v>24</v>
      </c>
      <c r="AI75" s="9">
        <v>54</v>
      </c>
      <c r="AJ75" s="9">
        <v>66</v>
      </c>
      <c r="AK75" s="9">
        <v>72</v>
      </c>
      <c r="AL75" s="9"/>
      <c r="AM75" s="9"/>
      <c r="AN75" s="9"/>
      <c r="AO75" s="9"/>
      <c r="AP75" s="49"/>
      <c r="AQ75" s="9" t="str">
        <f t="shared" si="1"/>
        <v>Yes</v>
      </c>
      <c r="AR75" s="9">
        <f t="shared" si="2"/>
        <v>24</v>
      </c>
      <c r="AS75" s="9">
        <f t="shared" si="3"/>
        <v>1</v>
      </c>
      <c r="AT75" s="47" t="str">
        <f t="shared" si="4"/>
        <v/>
      </c>
    </row>
    <row r="76" spans="1:51" ht="16.2" thickBot="1" x14ac:dyDescent="0.35">
      <c r="A76" s="48" t="s">
        <v>39</v>
      </c>
      <c r="B76" s="49">
        <v>514682</v>
      </c>
      <c r="C76" s="49">
        <v>0</v>
      </c>
      <c r="D76" s="49" t="s">
        <v>19</v>
      </c>
      <c r="E76" s="49" t="s">
        <v>32</v>
      </c>
      <c r="F76" s="50">
        <v>44059.8125</v>
      </c>
      <c r="G76" s="49" t="s">
        <v>200</v>
      </c>
      <c r="H76" s="49" t="s">
        <v>224</v>
      </c>
      <c r="I76" s="49">
        <v>0</v>
      </c>
      <c r="J76" s="49">
        <v>0</v>
      </c>
      <c r="K76" s="49">
        <v>57</v>
      </c>
      <c r="L76" s="49">
        <v>7</v>
      </c>
      <c r="M76" s="49">
        <v>1.1399999999999999</v>
      </c>
      <c r="N76" s="49">
        <v>50</v>
      </c>
      <c r="O76" s="49">
        <v>0</v>
      </c>
      <c r="P76" s="49">
        <v>1</v>
      </c>
      <c r="Q76" s="49">
        <v>62</v>
      </c>
      <c r="R76" s="49">
        <v>22</v>
      </c>
      <c r="S76" s="49">
        <v>1.55</v>
      </c>
      <c r="T76" s="51" t="s">
        <v>55</v>
      </c>
      <c r="U76" s="49" t="str">
        <f t="shared" si="0"/>
        <v>NO</v>
      </c>
      <c r="V76" s="51" t="s">
        <v>108</v>
      </c>
      <c r="W76" s="49">
        <v>1</v>
      </c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9">
        <v>16</v>
      </c>
      <c r="AI76" s="9">
        <v>32</v>
      </c>
      <c r="AJ76" s="9">
        <v>34</v>
      </c>
      <c r="AK76" s="9">
        <v>45</v>
      </c>
      <c r="AL76" s="9">
        <v>69</v>
      </c>
      <c r="AM76" s="9"/>
      <c r="AN76" s="9"/>
      <c r="AO76" s="9"/>
      <c r="AP76" s="49"/>
      <c r="AQ76" s="9" t="str">
        <f t="shared" si="1"/>
        <v>Yes</v>
      </c>
      <c r="AR76" s="9">
        <f t="shared" si="2"/>
        <v>16</v>
      </c>
      <c r="AS76" s="9">
        <f t="shared" si="3"/>
        <v>1</v>
      </c>
      <c r="AT76" s="47" t="str">
        <f t="shared" si="4"/>
        <v/>
      </c>
      <c r="AV76">
        <v>1.3</v>
      </c>
    </row>
    <row r="77" spans="1:51" ht="16.2" thickBot="1" x14ac:dyDescent="0.35">
      <c r="A77" s="48" t="s">
        <v>39</v>
      </c>
      <c r="B77" s="49">
        <v>514859</v>
      </c>
      <c r="C77" s="49">
        <v>29955980</v>
      </c>
      <c r="D77" s="49" t="s">
        <v>196</v>
      </c>
      <c r="E77" s="49" t="s">
        <v>197</v>
      </c>
      <c r="F77" s="50">
        <v>44060.125</v>
      </c>
      <c r="G77" s="49" t="s">
        <v>227</v>
      </c>
      <c r="H77" s="49" t="s">
        <v>218</v>
      </c>
      <c r="I77" s="49">
        <v>328926</v>
      </c>
      <c r="J77" s="49">
        <v>328952</v>
      </c>
      <c r="K77" s="49">
        <v>50</v>
      </c>
      <c r="L77" s="49">
        <v>0</v>
      </c>
      <c r="M77" s="49">
        <v>1</v>
      </c>
      <c r="N77" s="49">
        <v>50</v>
      </c>
      <c r="O77" s="49">
        <v>0</v>
      </c>
      <c r="P77" s="49">
        <v>1</v>
      </c>
      <c r="Q77" s="49">
        <v>50</v>
      </c>
      <c r="R77" s="49">
        <v>10</v>
      </c>
      <c r="S77" s="49">
        <v>1.25</v>
      </c>
      <c r="T77" s="49" t="s">
        <v>56</v>
      </c>
      <c r="U77" s="49" t="str">
        <f t="shared" si="0"/>
        <v>YES</v>
      </c>
      <c r="V77" s="51" t="s">
        <v>104</v>
      </c>
      <c r="W77" s="49">
        <v>4</v>
      </c>
      <c r="X77" s="49">
        <v>1</v>
      </c>
      <c r="Y77" s="49"/>
      <c r="Z77" s="49"/>
      <c r="AA77" s="49"/>
      <c r="AB77" s="49"/>
      <c r="AC77" s="49"/>
      <c r="AD77" s="49"/>
      <c r="AE77" s="49"/>
      <c r="AF77" s="49"/>
      <c r="AG77" s="49"/>
      <c r="AH77" s="9">
        <v>34</v>
      </c>
      <c r="AI77" s="9">
        <v>58</v>
      </c>
      <c r="AJ77" s="9">
        <v>61</v>
      </c>
      <c r="AK77" s="9">
        <v>67</v>
      </c>
      <c r="AL77" s="9">
        <v>90</v>
      </c>
      <c r="AM77" s="9"/>
      <c r="AN77" s="9"/>
      <c r="AO77" s="9"/>
      <c r="AP77" s="49"/>
      <c r="AQ77" s="9" t="str">
        <f t="shared" si="1"/>
        <v>Yes</v>
      </c>
      <c r="AR77" s="9">
        <f t="shared" si="2"/>
        <v>34</v>
      </c>
      <c r="AS77" s="9">
        <f t="shared" si="3"/>
        <v>1</v>
      </c>
      <c r="AT77" s="47" t="str">
        <f t="shared" si="4"/>
        <v/>
      </c>
    </row>
    <row r="78" spans="1:51" ht="16.2" thickBot="1" x14ac:dyDescent="0.35">
      <c r="A78" s="48" t="s">
        <v>39</v>
      </c>
      <c r="B78" s="49">
        <v>515001</v>
      </c>
      <c r="C78" s="49">
        <v>29956344</v>
      </c>
      <c r="D78" s="49" t="s">
        <v>19</v>
      </c>
      <c r="E78" s="49" t="s">
        <v>116</v>
      </c>
      <c r="F78" s="50">
        <v>44060.708333333336</v>
      </c>
      <c r="G78" s="49" t="s">
        <v>228</v>
      </c>
      <c r="H78" s="49" t="s">
        <v>201</v>
      </c>
      <c r="I78" s="49">
        <v>10770</v>
      </c>
      <c r="J78" s="49">
        <v>152564</v>
      </c>
      <c r="K78" s="49">
        <v>50</v>
      </c>
      <c r="L78" s="49">
        <v>0</v>
      </c>
      <c r="M78" s="49">
        <v>1</v>
      </c>
      <c r="N78" s="49">
        <v>60</v>
      </c>
      <c r="O78" s="49">
        <v>10</v>
      </c>
      <c r="P78" s="49">
        <v>1.2</v>
      </c>
      <c r="Q78" s="49">
        <v>44</v>
      </c>
      <c r="R78" s="49">
        <v>4</v>
      </c>
      <c r="S78" s="49">
        <v>1.1000000000000001</v>
      </c>
      <c r="T78" s="52" t="s">
        <v>58</v>
      </c>
      <c r="U78" s="49" t="str">
        <f t="shared" si="0"/>
        <v>NO</v>
      </c>
      <c r="V78" s="51" t="s">
        <v>109</v>
      </c>
      <c r="W78" s="49">
        <v>2</v>
      </c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9">
        <v>16</v>
      </c>
      <c r="AI78" s="9">
        <v>18</v>
      </c>
      <c r="AJ78" s="9">
        <v>67</v>
      </c>
      <c r="AK78" s="9">
        <v>86</v>
      </c>
      <c r="AL78" s="9"/>
      <c r="AM78" s="9"/>
      <c r="AN78" s="9"/>
      <c r="AO78" s="9"/>
      <c r="AP78" s="49"/>
      <c r="AQ78" s="9" t="str">
        <f t="shared" si="1"/>
        <v>Yes</v>
      </c>
      <c r="AR78" s="9">
        <f t="shared" si="2"/>
        <v>16</v>
      </c>
      <c r="AS78" s="9">
        <f t="shared" si="3"/>
        <v>1</v>
      </c>
      <c r="AT78" s="47" t="str">
        <f t="shared" si="4"/>
        <v/>
      </c>
    </row>
    <row r="79" spans="1:51" ht="16.2" thickBot="1" x14ac:dyDescent="0.35">
      <c r="A79" t="s">
        <v>39</v>
      </c>
      <c r="B79">
        <v>515055</v>
      </c>
      <c r="C79">
        <v>29959602</v>
      </c>
      <c r="D79" t="s">
        <v>157</v>
      </c>
      <c r="E79" t="s">
        <v>158</v>
      </c>
      <c r="F79" s="68">
        <v>44061.6875</v>
      </c>
      <c r="G79" t="s">
        <v>229</v>
      </c>
      <c r="H79" t="s">
        <v>230</v>
      </c>
      <c r="I79">
        <v>516339</v>
      </c>
      <c r="J79">
        <v>6390</v>
      </c>
      <c r="K79">
        <v>50</v>
      </c>
      <c r="L79">
        <v>0</v>
      </c>
      <c r="M79">
        <v>1</v>
      </c>
      <c r="N79">
        <v>50</v>
      </c>
      <c r="O79">
        <v>0</v>
      </c>
      <c r="P79">
        <v>1</v>
      </c>
      <c r="Q79">
        <v>50</v>
      </c>
      <c r="R79">
        <v>10</v>
      </c>
      <c r="S79">
        <v>1.25</v>
      </c>
      <c r="T79" s="49" t="s">
        <v>59</v>
      </c>
      <c r="U79" s="49" t="str">
        <f t="shared" si="0"/>
        <v>NO</v>
      </c>
      <c r="V79" s="51" t="s">
        <v>297</v>
      </c>
      <c r="W79" s="49">
        <v>5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9">
        <v>50</v>
      </c>
      <c r="AI79" s="9">
        <v>59</v>
      </c>
      <c r="AJ79" s="9">
        <v>61</v>
      </c>
      <c r="AK79" s="9">
        <v>65</v>
      </c>
      <c r="AL79" s="9">
        <v>67</v>
      </c>
      <c r="AM79" s="9"/>
      <c r="AN79" s="9"/>
      <c r="AO79" s="9"/>
      <c r="AP79" s="49"/>
      <c r="AQ79" s="9" t="str">
        <f t="shared" si="1"/>
        <v>No</v>
      </c>
      <c r="AR79" s="9">
        <f t="shared" si="2"/>
        <v>50</v>
      </c>
      <c r="AS79" s="9">
        <f t="shared" si="3"/>
        <v>0</v>
      </c>
      <c r="AT79" s="47" t="str">
        <f t="shared" si="4"/>
        <v/>
      </c>
    </row>
    <row r="80" spans="1:51" ht="16.2" thickBot="1" x14ac:dyDescent="0.35">
      <c r="A80" t="s">
        <v>39</v>
      </c>
      <c r="B80">
        <v>514925</v>
      </c>
      <c r="C80">
        <v>29961223</v>
      </c>
      <c r="D80" t="s">
        <v>66</v>
      </c>
      <c r="E80" t="s">
        <v>67</v>
      </c>
      <c r="F80" s="68">
        <v>44062.479166666664</v>
      </c>
      <c r="G80" t="s">
        <v>231</v>
      </c>
      <c r="H80" t="s">
        <v>232</v>
      </c>
      <c r="I80">
        <v>2245760</v>
      </c>
      <c r="J80">
        <v>441089</v>
      </c>
      <c r="K80">
        <v>50</v>
      </c>
      <c r="L80">
        <v>0</v>
      </c>
      <c r="M80">
        <v>1</v>
      </c>
      <c r="N80">
        <v>60</v>
      </c>
      <c r="O80">
        <v>10</v>
      </c>
      <c r="P80">
        <v>1.2</v>
      </c>
      <c r="Q80">
        <v>44</v>
      </c>
      <c r="R80">
        <v>4</v>
      </c>
      <c r="S80">
        <v>1.1000000000000001</v>
      </c>
      <c r="T80" s="49" t="s">
        <v>126</v>
      </c>
      <c r="U80" s="49" t="str">
        <f t="shared" si="0"/>
        <v>YES</v>
      </c>
      <c r="V80" s="52" t="s">
        <v>58</v>
      </c>
      <c r="W80" s="49">
        <v>1</v>
      </c>
      <c r="X80" s="49">
        <v>0</v>
      </c>
      <c r="Y80" s="49"/>
      <c r="Z80" s="49">
        <v>1.23</v>
      </c>
      <c r="AA80" s="49"/>
      <c r="AB80" s="49">
        <v>2.1</v>
      </c>
      <c r="AC80" s="49">
        <v>2.58</v>
      </c>
      <c r="AD80" s="49">
        <v>3.78</v>
      </c>
      <c r="AE80" s="49"/>
      <c r="AF80" s="49" t="s">
        <v>296</v>
      </c>
      <c r="AG80" s="49"/>
      <c r="AH80" s="9">
        <v>45</v>
      </c>
      <c r="AI80" s="9">
        <v>89</v>
      </c>
      <c r="AJ80" s="9"/>
      <c r="AK80" s="9"/>
      <c r="AL80" s="9"/>
      <c r="AM80" s="9"/>
      <c r="AN80" s="9"/>
      <c r="AO80" s="9"/>
      <c r="AP80" s="49"/>
      <c r="AQ80" s="9" t="str">
        <f t="shared" si="1"/>
        <v>Yes</v>
      </c>
      <c r="AR80" s="9">
        <f t="shared" si="2"/>
        <v>45</v>
      </c>
      <c r="AS80" s="9">
        <f t="shared" si="3"/>
        <v>1</v>
      </c>
      <c r="AT80" s="47" t="str">
        <f t="shared" si="4"/>
        <v/>
      </c>
      <c r="AV80">
        <v>1.3</v>
      </c>
      <c r="AW80">
        <v>1.57</v>
      </c>
      <c r="AX80">
        <v>1.66</v>
      </c>
      <c r="AY80">
        <v>1.85</v>
      </c>
    </row>
    <row r="81" spans="1:51" ht="16.2" thickBot="1" x14ac:dyDescent="0.35">
      <c r="A81" t="s">
        <v>39</v>
      </c>
      <c r="B81">
        <v>515193</v>
      </c>
      <c r="C81">
        <v>29962923</v>
      </c>
      <c r="D81" t="s">
        <v>178</v>
      </c>
      <c r="E81" t="s">
        <v>25</v>
      </c>
      <c r="F81" s="68">
        <v>44062.541666666664</v>
      </c>
      <c r="G81" t="s">
        <v>279</v>
      </c>
      <c r="H81" t="s">
        <v>180</v>
      </c>
      <c r="I81">
        <v>1550828</v>
      </c>
      <c r="J81">
        <v>9211368</v>
      </c>
      <c r="K81">
        <v>100</v>
      </c>
      <c r="L81">
        <v>50</v>
      </c>
      <c r="M81">
        <v>2</v>
      </c>
      <c r="N81">
        <v>100</v>
      </c>
      <c r="O81">
        <v>50</v>
      </c>
      <c r="P81">
        <v>2</v>
      </c>
      <c r="Q81">
        <v>60</v>
      </c>
      <c r="R81">
        <v>20</v>
      </c>
      <c r="S81">
        <v>1.5</v>
      </c>
      <c r="T81" s="51" t="s">
        <v>298</v>
      </c>
      <c r="U81" s="49" t="str">
        <f t="shared" si="0"/>
        <v>NO</v>
      </c>
      <c r="V81" s="52" t="s">
        <v>60</v>
      </c>
      <c r="W81" s="49">
        <v>1</v>
      </c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9">
        <v>23</v>
      </c>
      <c r="AI81" s="9">
        <v>41</v>
      </c>
      <c r="AJ81" s="9">
        <v>44</v>
      </c>
      <c r="AK81" s="9">
        <v>45</v>
      </c>
      <c r="AL81" s="9">
        <v>74</v>
      </c>
      <c r="AM81" s="9"/>
      <c r="AN81" s="9"/>
      <c r="AO81" s="9"/>
      <c r="AP81" s="49"/>
      <c r="AQ81" s="9" t="str">
        <f t="shared" ref="AQ81:AQ83" si="6">IF(AND(AH81&gt;=1,AH81&lt;46),"Yes","No")</f>
        <v>Yes</v>
      </c>
      <c r="AR81" s="9">
        <f t="shared" ref="AR81:AR83" si="7">IF(AH81="","",AH81)</f>
        <v>23</v>
      </c>
      <c r="AS81" s="9">
        <f t="shared" ref="AS81:AS83" si="8">IF(AND(AQ81="Yes",AR81&gt;15),1,0)</f>
        <v>1</v>
      </c>
      <c r="AT81" s="47" t="str">
        <f t="shared" ref="AT81:AT83" si="9">IF(AND(AR81&gt;0,AR81&lt;15),"Yes","")</f>
        <v/>
      </c>
      <c r="AV81">
        <v>1.33</v>
      </c>
    </row>
    <row r="82" spans="1:51" ht="16.2" thickBot="1" x14ac:dyDescent="0.35">
      <c r="A82" t="s">
        <v>39</v>
      </c>
      <c r="B82">
        <v>515041</v>
      </c>
      <c r="C82">
        <v>0</v>
      </c>
      <c r="D82" t="s">
        <v>72</v>
      </c>
      <c r="E82" t="s">
        <v>121</v>
      </c>
      <c r="F82" s="68">
        <v>44062.791666666664</v>
      </c>
      <c r="G82" t="s">
        <v>233</v>
      </c>
      <c r="H82" t="s">
        <v>234</v>
      </c>
      <c r="I82">
        <v>0</v>
      </c>
      <c r="J82">
        <v>0</v>
      </c>
      <c r="K82">
        <v>50</v>
      </c>
      <c r="L82">
        <v>0</v>
      </c>
      <c r="M82">
        <v>1</v>
      </c>
      <c r="N82">
        <v>75</v>
      </c>
      <c r="O82">
        <v>25</v>
      </c>
      <c r="P82">
        <v>1.5</v>
      </c>
      <c r="Q82">
        <v>50</v>
      </c>
      <c r="R82">
        <v>10</v>
      </c>
      <c r="S82">
        <v>1.25</v>
      </c>
      <c r="T82" s="52" t="s">
        <v>57</v>
      </c>
      <c r="U82" s="49" t="str">
        <f t="shared" si="0"/>
        <v>NO</v>
      </c>
      <c r="V82" s="52" t="s">
        <v>237</v>
      </c>
      <c r="W82" s="49">
        <v>3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9">
        <v>1</v>
      </c>
      <c r="AI82" s="9">
        <v>9</v>
      </c>
      <c r="AJ82" s="9">
        <v>38</v>
      </c>
      <c r="AK82" s="9">
        <v>56</v>
      </c>
      <c r="AL82" s="9">
        <v>74</v>
      </c>
      <c r="AM82" s="9">
        <v>79</v>
      </c>
      <c r="AN82" s="9"/>
      <c r="AO82" s="9"/>
      <c r="AP82" s="49"/>
      <c r="AQ82" s="9" t="str">
        <f t="shared" si="6"/>
        <v>Yes</v>
      </c>
      <c r="AR82" s="9">
        <f t="shared" si="7"/>
        <v>1</v>
      </c>
      <c r="AS82" s="9">
        <f t="shared" si="8"/>
        <v>0</v>
      </c>
      <c r="AT82" s="47" t="str">
        <f t="shared" si="9"/>
        <v>Yes</v>
      </c>
      <c r="AV82">
        <v>1.26</v>
      </c>
    </row>
    <row r="83" spans="1:51" ht="16.2" thickBot="1" x14ac:dyDescent="0.35">
      <c r="A83" t="s">
        <v>39</v>
      </c>
      <c r="B83">
        <v>515044</v>
      </c>
      <c r="C83">
        <v>29964876</v>
      </c>
      <c r="D83" t="s">
        <v>72</v>
      </c>
      <c r="E83" t="s">
        <v>121</v>
      </c>
      <c r="F83" s="68">
        <v>44062.84375</v>
      </c>
      <c r="G83" t="s">
        <v>235</v>
      </c>
      <c r="H83" t="s">
        <v>236</v>
      </c>
      <c r="I83">
        <v>3968882</v>
      </c>
      <c r="J83">
        <v>399802</v>
      </c>
      <c r="K83">
        <v>50</v>
      </c>
      <c r="L83">
        <v>0</v>
      </c>
      <c r="M83">
        <v>1</v>
      </c>
      <c r="N83">
        <v>80</v>
      </c>
      <c r="O83">
        <v>30</v>
      </c>
      <c r="P83">
        <v>1.6</v>
      </c>
      <c r="Q83">
        <v>56</v>
      </c>
      <c r="R83">
        <v>16</v>
      </c>
      <c r="S83">
        <v>1.4</v>
      </c>
      <c r="T83" s="49" t="s">
        <v>135</v>
      </c>
      <c r="U83" s="49" t="str">
        <f t="shared" si="0"/>
        <v>NO</v>
      </c>
      <c r="V83" s="52" t="s">
        <v>299</v>
      </c>
      <c r="W83" s="49">
        <v>4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9">
        <v>21</v>
      </c>
      <c r="AI83" s="9"/>
      <c r="AJ83" s="9"/>
      <c r="AK83" s="9"/>
      <c r="AL83" s="9"/>
      <c r="AM83" s="9"/>
      <c r="AN83" s="9"/>
      <c r="AO83" s="9"/>
      <c r="AP83" s="49"/>
      <c r="AQ83" s="9" t="str">
        <f t="shared" si="6"/>
        <v>Yes</v>
      </c>
      <c r="AR83" s="9">
        <f t="shared" si="7"/>
        <v>21</v>
      </c>
      <c r="AS83" s="9">
        <f t="shared" si="8"/>
        <v>1</v>
      </c>
      <c r="AT83" s="54" t="str">
        <f t="shared" si="9"/>
        <v/>
      </c>
      <c r="AV83">
        <v>1.27</v>
      </c>
      <c r="AW83">
        <v>1.4</v>
      </c>
      <c r="AX83">
        <v>1.6</v>
      </c>
    </row>
    <row r="84" spans="1:51" ht="16.2" thickBot="1" x14ac:dyDescent="0.35">
      <c r="A84" t="s">
        <v>39</v>
      </c>
      <c r="B84">
        <v>515332</v>
      </c>
      <c r="C84">
        <v>0</v>
      </c>
      <c r="D84" t="s">
        <v>280</v>
      </c>
      <c r="E84" t="s">
        <v>281</v>
      </c>
      <c r="F84" s="68">
        <v>44065.020833333336</v>
      </c>
      <c r="G84" t="s">
        <v>282</v>
      </c>
      <c r="H84" t="s">
        <v>283</v>
      </c>
      <c r="I84">
        <v>0</v>
      </c>
      <c r="J84">
        <v>0</v>
      </c>
      <c r="K84">
        <v>50</v>
      </c>
      <c r="L84">
        <v>0</v>
      </c>
      <c r="M84">
        <v>1</v>
      </c>
      <c r="N84">
        <v>50</v>
      </c>
      <c r="O84">
        <v>0</v>
      </c>
      <c r="P84">
        <v>1</v>
      </c>
      <c r="Q84">
        <v>50</v>
      </c>
      <c r="R84">
        <v>10</v>
      </c>
      <c r="S84">
        <v>1.25</v>
      </c>
      <c r="T84" s="49" t="s">
        <v>59</v>
      </c>
      <c r="U84" s="49" t="str">
        <f t="shared" si="0"/>
        <v>NO</v>
      </c>
      <c r="V84" s="49" t="s">
        <v>59</v>
      </c>
      <c r="W84" s="49">
        <v>0</v>
      </c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9"/>
      <c r="AI84" s="9"/>
      <c r="AJ84" s="9"/>
      <c r="AK84" s="9"/>
      <c r="AL84" s="9"/>
      <c r="AM84" s="9"/>
      <c r="AN84" s="9"/>
      <c r="AO84" s="9"/>
      <c r="AP84" s="49"/>
      <c r="AQ84" s="49"/>
      <c r="AR84" s="49"/>
      <c r="AS84" s="49"/>
      <c r="AT84" s="54"/>
    </row>
    <row r="85" spans="1:51" ht="16.2" thickBot="1" x14ac:dyDescent="0.35">
      <c r="A85" t="s">
        <v>39</v>
      </c>
      <c r="B85">
        <v>515859</v>
      </c>
      <c r="C85">
        <v>29964417</v>
      </c>
      <c r="D85" t="s">
        <v>66</v>
      </c>
      <c r="E85" t="s">
        <v>67</v>
      </c>
      <c r="F85" s="68">
        <v>44065.416666666664</v>
      </c>
      <c r="G85" t="s">
        <v>300</v>
      </c>
      <c r="H85" t="s">
        <v>114</v>
      </c>
      <c r="I85">
        <v>441086</v>
      </c>
      <c r="J85">
        <v>2319612</v>
      </c>
      <c r="K85">
        <v>50</v>
      </c>
      <c r="L85">
        <v>0</v>
      </c>
      <c r="M85">
        <v>1</v>
      </c>
      <c r="N85">
        <v>75</v>
      </c>
      <c r="O85">
        <v>25</v>
      </c>
      <c r="P85">
        <v>1.5</v>
      </c>
      <c r="Q85">
        <v>80</v>
      </c>
      <c r="R85">
        <v>40</v>
      </c>
      <c r="S85">
        <v>2</v>
      </c>
      <c r="T85" s="52" t="s">
        <v>64</v>
      </c>
      <c r="U85" s="49" t="str">
        <f t="shared" ref="U85:U90" si="10">IF(OR(T85="1-0",T85="0-1"),"YES","NO")</f>
        <v>NO</v>
      </c>
      <c r="V85" s="52" t="s">
        <v>60</v>
      </c>
      <c r="W85" s="49">
        <v>2</v>
      </c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9">
        <v>25</v>
      </c>
      <c r="AI85" s="9">
        <v>44</v>
      </c>
      <c r="AJ85" s="9">
        <v>45</v>
      </c>
      <c r="AK85" s="9">
        <v>50</v>
      </c>
      <c r="AL85" s="9">
        <v>90</v>
      </c>
      <c r="AM85" s="9"/>
      <c r="AN85" s="9"/>
      <c r="AO85" s="9"/>
      <c r="AP85" s="49"/>
      <c r="AQ85" s="49"/>
      <c r="AR85" s="49"/>
      <c r="AS85" s="49"/>
      <c r="AT85" s="54"/>
      <c r="AV85">
        <v>1.29</v>
      </c>
      <c r="AW85">
        <v>1.47</v>
      </c>
      <c r="AX85">
        <v>1.55</v>
      </c>
      <c r="AY85">
        <v>1.71</v>
      </c>
    </row>
    <row r="86" spans="1:51" ht="16.2" thickBot="1" x14ac:dyDescent="0.35">
      <c r="A86" t="s">
        <v>39</v>
      </c>
      <c r="B86">
        <v>515993</v>
      </c>
      <c r="C86">
        <v>29968045</v>
      </c>
      <c r="D86" t="s">
        <v>301</v>
      </c>
      <c r="E86" t="s">
        <v>87</v>
      </c>
      <c r="F86" s="68">
        <v>44065.5</v>
      </c>
      <c r="G86" t="s">
        <v>302</v>
      </c>
      <c r="H86" t="s">
        <v>303</v>
      </c>
      <c r="I86">
        <v>2460920</v>
      </c>
      <c r="J86">
        <v>4020902</v>
      </c>
      <c r="K86">
        <v>50</v>
      </c>
      <c r="L86">
        <v>0</v>
      </c>
      <c r="M86">
        <v>1</v>
      </c>
      <c r="N86">
        <v>50</v>
      </c>
      <c r="O86">
        <v>0</v>
      </c>
      <c r="P86">
        <v>1</v>
      </c>
      <c r="Q86">
        <v>50</v>
      </c>
      <c r="R86">
        <v>10</v>
      </c>
      <c r="S86">
        <v>1.25</v>
      </c>
      <c r="T86" s="52" t="s">
        <v>56</v>
      </c>
      <c r="U86" s="49" t="str">
        <f t="shared" si="10"/>
        <v>YES</v>
      </c>
      <c r="V86" s="52" t="s">
        <v>56</v>
      </c>
      <c r="W86" s="49">
        <v>0</v>
      </c>
      <c r="X86" s="49">
        <v>0</v>
      </c>
      <c r="Y86" s="49"/>
      <c r="Z86" s="49">
        <v>1.2</v>
      </c>
      <c r="AA86" s="49"/>
      <c r="AB86" s="49">
        <v>1.98</v>
      </c>
      <c r="AC86" s="49">
        <v>2.6</v>
      </c>
      <c r="AD86" s="49">
        <v>3.9</v>
      </c>
      <c r="AE86" s="49">
        <v>9</v>
      </c>
      <c r="AF86" s="49" t="s">
        <v>304</v>
      </c>
      <c r="AG86" s="49"/>
      <c r="AH86" s="9">
        <v>3</v>
      </c>
      <c r="AI86" s="9"/>
      <c r="AJ86" s="9"/>
      <c r="AK86" s="9"/>
      <c r="AL86" s="9"/>
      <c r="AM86" s="9"/>
      <c r="AN86" s="9"/>
      <c r="AO86" s="9"/>
      <c r="AP86" s="49"/>
      <c r="AQ86" s="49"/>
      <c r="AR86" s="49"/>
      <c r="AS86" s="49"/>
      <c r="AT86" s="54"/>
    </row>
    <row r="87" spans="1:51" ht="16.2" thickBot="1" x14ac:dyDescent="0.35">
      <c r="A87" t="s">
        <v>39</v>
      </c>
      <c r="B87">
        <v>515366</v>
      </c>
      <c r="C87">
        <v>29959088</v>
      </c>
      <c r="D87" t="s">
        <v>214</v>
      </c>
      <c r="E87" t="s">
        <v>215</v>
      </c>
      <c r="F87" s="68">
        <v>44065.625</v>
      </c>
      <c r="G87" t="s">
        <v>216</v>
      </c>
      <c r="H87" t="s">
        <v>284</v>
      </c>
      <c r="I87">
        <v>56085</v>
      </c>
      <c r="J87">
        <v>56086</v>
      </c>
      <c r="K87">
        <v>50</v>
      </c>
      <c r="L87">
        <v>0</v>
      </c>
      <c r="M87">
        <v>1</v>
      </c>
      <c r="N87">
        <v>50</v>
      </c>
      <c r="O87">
        <v>0</v>
      </c>
      <c r="P87">
        <v>1</v>
      </c>
      <c r="Q87">
        <v>50</v>
      </c>
      <c r="R87">
        <v>10</v>
      </c>
      <c r="S87">
        <v>1.25</v>
      </c>
      <c r="T87" s="49" t="s">
        <v>59</v>
      </c>
      <c r="U87" s="49" t="str">
        <f t="shared" si="10"/>
        <v>NO</v>
      </c>
      <c r="V87" s="52" t="s">
        <v>103</v>
      </c>
      <c r="W87" s="49">
        <v>2</v>
      </c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9">
        <v>50</v>
      </c>
      <c r="AI87" s="9">
        <v>77</v>
      </c>
      <c r="AJ87" s="9"/>
      <c r="AK87" s="9"/>
      <c r="AL87" s="9"/>
      <c r="AM87" s="9"/>
      <c r="AN87" s="9"/>
      <c r="AO87" s="9"/>
      <c r="AP87" s="49"/>
      <c r="AQ87" s="49"/>
      <c r="AR87" s="49"/>
      <c r="AS87" s="49"/>
      <c r="AT87" s="54"/>
      <c r="AV87">
        <v>1.35</v>
      </c>
      <c r="AW87">
        <v>1.52</v>
      </c>
      <c r="AX87">
        <v>1.6</v>
      </c>
      <c r="AY87">
        <v>1.76</v>
      </c>
    </row>
    <row r="88" spans="1:51" ht="16.2" thickBot="1" x14ac:dyDescent="0.35">
      <c r="A88" t="s">
        <v>39</v>
      </c>
      <c r="B88">
        <v>515282</v>
      </c>
      <c r="C88">
        <v>29963069</v>
      </c>
      <c r="D88" t="s">
        <v>285</v>
      </c>
      <c r="E88" t="s">
        <v>286</v>
      </c>
      <c r="F88" s="68">
        <v>44065.635416666664</v>
      </c>
      <c r="G88" t="s">
        <v>287</v>
      </c>
      <c r="H88" t="s">
        <v>288</v>
      </c>
      <c r="I88">
        <v>505726</v>
      </c>
      <c r="J88">
        <v>4910879</v>
      </c>
      <c r="K88">
        <v>100</v>
      </c>
      <c r="L88">
        <v>50</v>
      </c>
      <c r="M88">
        <v>2</v>
      </c>
      <c r="N88">
        <v>100</v>
      </c>
      <c r="O88">
        <v>50</v>
      </c>
      <c r="P88">
        <v>2</v>
      </c>
      <c r="Q88">
        <v>100</v>
      </c>
      <c r="R88">
        <v>60</v>
      </c>
      <c r="S88">
        <v>2.5</v>
      </c>
      <c r="T88" s="52" t="s">
        <v>56</v>
      </c>
      <c r="U88" s="49" t="str">
        <f t="shared" si="10"/>
        <v>YES</v>
      </c>
      <c r="V88" s="52" t="s">
        <v>104</v>
      </c>
      <c r="W88" s="49">
        <v>4</v>
      </c>
      <c r="X88" s="49">
        <v>1</v>
      </c>
      <c r="Y88" s="49"/>
      <c r="Z88" s="49">
        <v>1.19</v>
      </c>
      <c r="AA88" s="49"/>
      <c r="AB88" s="49">
        <v>1.92</v>
      </c>
      <c r="AC88" s="49"/>
      <c r="AD88" s="49"/>
      <c r="AE88" s="49"/>
      <c r="AF88" s="49" t="s">
        <v>305</v>
      </c>
      <c r="AG88" s="49"/>
      <c r="AH88" s="9">
        <v>28</v>
      </c>
      <c r="AI88" s="9">
        <v>49</v>
      </c>
      <c r="AJ88" s="9">
        <v>63</v>
      </c>
      <c r="AK88" s="9">
        <v>77</v>
      </c>
      <c r="AL88" s="9">
        <v>90</v>
      </c>
      <c r="AM88" s="9"/>
      <c r="AN88" s="9"/>
      <c r="AO88" s="9"/>
      <c r="AP88" s="49"/>
      <c r="AQ88" s="49"/>
      <c r="AR88" s="49"/>
      <c r="AS88" s="49"/>
      <c r="AT88" s="54"/>
      <c r="AV88">
        <v>1.46</v>
      </c>
      <c r="AX88">
        <v>1.55</v>
      </c>
      <c r="AY88">
        <v>1.76</v>
      </c>
    </row>
    <row r="89" spans="1:51" ht="16.2" thickBot="1" x14ac:dyDescent="0.35">
      <c r="A89" t="s">
        <v>39</v>
      </c>
      <c r="B89">
        <v>515537</v>
      </c>
      <c r="C89">
        <v>0</v>
      </c>
      <c r="D89" t="s">
        <v>192</v>
      </c>
      <c r="E89" t="s">
        <v>193</v>
      </c>
      <c r="F89" s="68">
        <v>44065.75</v>
      </c>
      <c r="G89" t="s">
        <v>289</v>
      </c>
      <c r="H89" t="s">
        <v>195</v>
      </c>
      <c r="I89">
        <v>0</v>
      </c>
      <c r="J89">
        <v>0</v>
      </c>
      <c r="K89">
        <v>100</v>
      </c>
      <c r="L89">
        <v>50</v>
      </c>
      <c r="M89">
        <v>2</v>
      </c>
      <c r="N89">
        <v>50</v>
      </c>
      <c r="O89">
        <v>0</v>
      </c>
      <c r="P89">
        <v>1</v>
      </c>
      <c r="Q89">
        <v>100</v>
      </c>
      <c r="R89">
        <v>60</v>
      </c>
      <c r="S89">
        <v>2.5</v>
      </c>
      <c r="T89" s="52" t="s">
        <v>165</v>
      </c>
      <c r="U89" s="49" t="str">
        <f t="shared" si="10"/>
        <v>NO</v>
      </c>
      <c r="V89" s="52" t="s">
        <v>165</v>
      </c>
      <c r="W89" s="49">
        <v>0</v>
      </c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9">
        <v>7</v>
      </c>
      <c r="AI89" s="9">
        <v>23</v>
      </c>
      <c r="AJ89" s="9">
        <v>30</v>
      </c>
      <c r="AK89" s="9"/>
      <c r="AL89" s="9"/>
      <c r="AM89" s="9"/>
      <c r="AN89" s="9"/>
      <c r="AO89" s="9"/>
      <c r="AP89" s="49"/>
      <c r="AQ89" s="49"/>
      <c r="AR89" s="49"/>
      <c r="AS89" s="49"/>
      <c r="AT89" s="54"/>
      <c r="AV89">
        <v>1.4</v>
      </c>
    </row>
    <row r="90" spans="1:51" ht="16.2" thickBot="1" x14ac:dyDescent="0.35">
      <c r="A90" t="s">
        <v>39</v>
      </c>
      <c r="B90">
        <v>515442</v>
      </c>
      <c r="C90">
        <v>29958655</v>
      </c>
      <c r="D90" t="s">
        <v>196</v>
      </c>
      <c r="E90" t="s">
        <v>197</v>
      </c>
      <c r="F90" s="68">
        <v>44065.958333333336</v>
      </c>
      <c r="G90" t="s">
        <v>290</v>
      </c>
      <c r="H90" t="s">
        <v>227</v>
      </c>
      <c r="I90">
        <v>328950</v>
      </c>
      <c r="J90">
        <v>328926</v>
      </c>
      <c r="K90">
        <v>50</v>
      </c>
      <c r="L90">
        <v>0</v>
      </c>
      <c r="M90">
        <v>1</v>
      </c>
      <c r="N90">
        <v>100</v>
      </c>
      <c r="O90">
        <v>50</v>
      </c>
      <c r="P90">
        <v>2</v>
      </c>
      <c r="Q90">
        <v>50</v>
      </c>
      <c r="R90">
        <v>10</v>
      </c>
      <c r="S90">
        <v>1.25</v>
      </c>
      <c r="T90" s="52" t="s">
        <v>56</v>
      </c>
      <c r="U90" s="49" t="str">
        <f t="shared" si="10"/>
        <v>YES</v>
      </c>
      <c r="V90" s="52" t="s">
        <v>56</v>
      </c>
      <c r="W90" s="49">
        <v>0</v>
      </c>
      <c r="X90" s="49">
        <v>0</v>
      </c>
      <c r="Y90" s="49"/>
      <c r="Z90" s="49">
        <v>1.35</v>
      </c>
      <c r="AA90" s="49"/>
      <c r="AB90" s="49">
        <v>2.56</v>
      </c>
      <c r="AC90" s="49"/>
      <c r="AD90" s="49"/>
      <c r="AE90" s="49"/>
      <c r="AF90" s="49"/>
      <c r="AG90" s="49"/>
      <c r="AH90" s="9"/>
      <c r="AI90" s="9"/>
      <c r="AJ90" s="9"/>
      <c r="AK90" s="9"/>
      <c r="AL90" s="9"/>
      <c r="AM90" s="9"/>
      <c r="AN90" s="9"/>
      <c r="AO90" s="9"/>
      <c r="AP90" s="49"/>
      <c r="AQ90" s="49"/>
      <c r="AR90" s="49"/>
      <c r="AS90" s="49"/>
      <c r="AT90" s="54"/>
      <c r="AV90">
        <v>1.48</v>
      </c>
    </row>
    <row r="91" spans="1:51" ht="16.2" thickBot="1" x14ac:dyDescent="0.35">
      <c r="A91" t="s">
        <v>39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9"/>
      <c r="AI91" s="9"/>
      <c r="AJ91" s="9"/>
      <c r="AK91" s="9"/>
      <c r="AL91" s="9"/>
      <c r="AM91" s="9"/>
      <c r="AN91" s="9"/>
      <c r="AO91" s="9"/>
      <c r="AP91" s="49"/>
      <c r="AQ91" s="49"/>
      <c r="AR91" s="49"/>
      <c r="AS91" s="49"/>
      <c r="AT91" s="54"/>
    </row>
    <row r="92" spans="1:51" ht="16.2" thickBot="1" x14ac:dyDescent="0.35">
      <c r="A92" t="s">
        <v>39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9"/>
      <c r="AI92" s="9"/>
      <c r="AJ92" s="9"/>
      <c r="AK92" s="9"/>
      <c r="AL92" s="9"/>
      <c r="AM92" s="9"/>
      <c r="AN92" s="9"/>
      <c r="AO92" s="9"/>
      <c r="AP92" s="49"/>
      <c r="AQ92" s="49"/>
      <c r="AR92" s="49"/>
      <c r="AS92" s="49"/>
      <c r="AT92" s="54"/>
    </row>
    <row r="93" spans="1:51" ht="16.2" thickBot="1" x14ac:dyDescent="0.35">
      <c r="A93" t="s">
        <v>39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9"/>
      <c r="AI93" s="9"/>
      <c r="AJ93" s="9"/>
      <c r="AK93" s="9"/>
      <c r="AL93" s="9"/>
      <c r="AM93" s="9"/>
      <c r="AN93" s="9"/>
      <c r="AO93" s="9"/>
      <c r="AP93" s="49"/>
      <c r="AQ93" s="49"/>
      <c r="AR93" s="49"/>
      <c r="AS93" s="49"/>
      <c r="AT93" s="54"/>
    </row>
    <row r="94" spans="1:51" ht="16.2" thickBot="1" x14ac:dyDescent="0.35">
      <c r="A94" t="s">
        <v>39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9"/>
      <c r="AI94" s="9"/>
      <c r="AJ94" s="9"/>
      <c r="AK94" s="9"/>
      <c r="AL94" s="9"/>
      <c r="AM94" s="9"/>
      <c r="AN94" s="9"/>
      <c r="AO94" s="9"/>
      <c r="AP94" s="49"/>
      <c r="AQ94" s="49"/>
      <c r="AR94" s="49"/>
      <c r="AS94" s="49"/>
      <c r="AT94" s="54"/>
    </row>
    <row r="95" spans="1:51" ht="16.2" thickBot="1" x14ac:dyDescent="0.35">
      <c r="A95" t="s">
        <v>39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9"/>
      <c r="AI95" s="9"/>
      <c r="AJ95" s="9"/>
      <c r="AK95" s="9"/>
      <c r="AL95" s="9"/>
      <c r="AM95" s="9"/>
      <c r="AN95" s="9"/>
      <c r="AO95" s="9"/>
      <c r="AP95" s="49"/>
      <c r="AQ95" s="49"/>
      <c r="AR95" s="49"/>
      <c r="AS95" s="49"/>
      <c r="AT95" s="54"/>
    </row>
    <row r="96" spans="1:51" ht="16.2" thickBot="1" x14ac:dyDescent="0.35">
      <c r="A96" t="s">
        <v>39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9"/>
      <c r="AI96" s="9"/>
      <c r="AJ96" s="9"/>
      <c r="AK96" s="9"/>
      <c r="AL96" s="9"/>
      <c r="AM96" s="9"/>
      <c r="AN96" s="9"/>
      <c r="AO96" s="9"/>
      <c r="AP96" s="49"/>
      <c r="AQ96" s="49"/>
      <c r="AR96" s="49"/>
      <c r="AS96" s="49"/>
      <c r="AT96" s="54"/>
    </row>
    <row r="97" spans="1:46" ht="16.2" thickBot="1" x14ac:dyDescent="0.35">
      <c r="A97" t="s">
        <v>39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9"/>
      <c r="AI97" s="9"/>
      <c r="AJ97" s="9"/>
      <c r="AK97" s="9"/>
      <c r="AL97" s="9"/>
      <c r="AM97" s="9"/>
      <c r="AN97" s="9"/>
      <c r="AO97" s="9"/>
      <c r="AP97" s="49"/>
      <c r="AQ97" s="49"/>
      <c r="AR97" s="49"/>
      <c r="AS97" s="49"/>
      <c r="AT97" s="54"/>
    </row>
    <row r="98" spans="1:46" ht="16.2" thickBot="1" x14ac:dyDescent="0.35">
      <c r="A98" t="s">
        <v>39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9"/>
      <c r="AI98" s="9"/>
      <c r="AJ98" s="9"/>
      <c r="AK98" s="9"/>
      <c r="AL98" s="9"/>
      <c r="AM98" s="9"/>
      <c r="AN98" s="9"/>
      <c r="AO98" s="9"/>
      <c r="AP98" s="49"/>
      <c r="AQ98" s="49"/>
      <c r="AR98" s="49"/>
      <c r="AS98" s="49"/>
      <c r="AT98" s="54"/>
    </row>
    <row r="99" spans="1:46" ht="16.2" thickBot="1" x14ac:dyDescent="0.35">
      <c r="A99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9"/>
      <c r="AI99" s="9"/>
      <c r="AJ99" s="9"/>
      <c r="AK99" s="9"/>
      <c r="AL99" s="9"/>
      <c r="AM99" s="9"/>
      <c r="AN99" s="9"/>
      <c r="AO99" s="9"/>
      <c r="AP99" s="49"/>
      <c r="AQ99" s="49"/>
      <c r="AR99" s="49"/>
      <c r="AS99" s="49"/>
      <c r="AT99" s="54"/>
    </row>
    <row r="100" spans="1:46" ht="16.2" thickBot="1" x14ac:dyDescent="0.35">
      <c r="A100" t="s">
        <v>39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9"/>
      <c r="AI100" s="9"/>
      <c r="AJ100" s="9"/>
      <c r="AK100" s="9"/>
      <c r="AL100" s="9"/>
      <c r="AM100" s="9"/>
      <c r="AN100" s="9"/>
      <c r="AO100" s="9"/>
      <c r="AP100" s="49"/>
      <c r="AQ100" s="49"/>
      <c r="AR100" s="49"/>
      <c r="AS100" s="49"/>
      <c r="AT100" s="54"/>
    </row>
    <row r="101" spans="1:46" ht="16.2" thickBot="1" x14ac:dyDescent="0.35">
      <c r="A101" t="s">
        <v>39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9"/>
      <c r="AI101" s="9"/>
      <c r="AJ101" s="9"/>
      <c r="AK101" s="9"/>
      <c r="AL101" s="9"/>
      <c r="AM101" s="9"/>
      <c r="AN101" s="9"/>
      <c r="AO101" s="9"/>
      <c r="AP101" s="49"/>
      <c r="AQ101" s="49"/>
      <c r="AR101" s="49"/>
      <c r="AS101" s="49"/>
      <c r="AT101" s="54"/>
    </row>
    <row r="102" spans="1:46" ht="16.2" thickBot="1" x14ac:dyDescent="0.35">
      <c r="A102" t="s">
        <v>39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9"/>
      <c r="AI102" s="9"/>
      <c r="AJ102" s="9"/>
      <c r="AK102" s="9"/>
      <c r="AL102" s="9"/>
      <c r="AM102" s="9"/>
      <c r="AN102" s="9"/>
      <c r="AO102" s="9"/>
      <c r="AP102" s="49"/>
      <c r="AQ102" s="49"/>
      <c r="AR102" s="49"/>
      <c r="AS102" s="49"/>
      <c r="AT102" s="54"/>
    </row>
    <row r="103" spans="1:46" ht="16.2" thickBot="1" x14ac:dyDescent="0.35">
      <c r="A103" t="s">
        <v>39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9"/>
      <c r="AI103" s="9"/>
      <c r="AJ103" s="9"/>
      <c r="AK103" s="9"/>
      <c r="AL103" s="9"/>
      <c r="AM103" s="9"/>
      <c r="AN103" s="9"/>
      <c r="AO103" s="9"/>
      <c r="AP103" s="49"/>
      <c r="AQ103" s="49"/>
      <c r="AR103" s="49"/>
      <c r="AS103" s="49"/>
      <c r="AT103" s="54"/>
    </row>
    <row r="104" spans="1:46" ht="16.2" thickBot="1" x14ac:dyDescent="0.35">
      <c r="A104" t="s">
        <v>39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9"/>
      <c r="AI104" s="9"/>
      <c r="AJ104" s="9"/>
      <c r="AK104" s="9"/>
      <c r="AL104" s="9"/>
      <c r="AM104" s="9"/>
      <c r="AN104" s="9"/>
      <c r="AO104" s="9"/>
      <c r="AP104" s="49"/>
      <c r="AQ104" s="49"/>
      <c r="AR104" s="49"/>
      <c r="AS104" s="49"/>
      <c r="AT104" s="54"/>
    </row>
    <row r="105" spans="1:46" ht="16.2" thickBot="1" x14ac:dyDescent="0.35">
      <c r="A105" t="s">
        <v>39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9"/>
      <c r="AI105" s="9"/>
      <c r="AJ105" s="9"/>
      <c r="AK105" s="9"/>
      <c r="AL105" s="9"/>
      <c r="AM105" s="9"/>
      <c r="AN105" s="9"/>
      <c r="AO105" s="9"/>
      <c r="AP105" s="49"/>
      <c r="AQ105" s="49"/>
      <c r="AR105" s="49"/>
      <c r="AS105" s="49"/>
      <c r="AT105" s="54"/>
    </row>
    <row r="106" spans="1:46" ht="16.2" thickBot="1" x14ac:dyDescent="0.35">
      <c r="A106" t="s">
        <v>39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9"/>
      <c r="AI106" s="9"/>
      <c r="AJ106" s="9"/>
      <c r="AK106" s="9"/>
      <c r="AL106" s="9"/>
      <c r="AM106" s="9"/>
      <c r="AN106" s="9"/>
      <c r="AO106" s="9"/>
      <c r="AP106" s="49"/>
      <c r="AQ106" s="49"/>
      <c r="AR106" s="49"/>
      <c r="AS106" s="49"/>
      <c r="AT106" s="54"/>
    </row>
    <row r="107" spans="1:46" ht="16.2" thickBot="1" x14ac:dyDescent="0.35">
      <c r="A107" t="s">
        <v>39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9"/>
      <c r="AI107" s="9"/>
      <c r="AJ107" s="9"/>
      <c r="AK107" s="9"/>
      <c r="AL107" s="9"/>
      <c r="AM107" s="9"/>
      <c r="AN107" s="9"/>
      <c r="AO107" s="9"/>
      <c r="AP107" s="49"/>
      <c r="AQ107" s="49"/>
      <c r="AR107" s="49"/>
      <c r="AS107" s="49"/>
      <c r="AT107" s="54"/>
    </row>
    <row r="108" spans="1:46" ht="16.2" thickBot="1" x14ac:dyDescent="0.35">
      <c r="A108" t="s">
        <v>39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9"/>
      <c r="AI108" s="9"/>
      <c r="AJ108" s="9"/>
      <c r="AK108" s="9"/>
      <c r="AL108" s="9"/>
      <c r="AM108" s="9"/>
      <c r="AN108" s="9"/>
      <c r="AO108" s="9"/>
      <c r="AP108" s="49"/>
      <c r="AQ108" s="49"/>
      <c r="AR108" s="49"/>
      <c r="AS108" s="49"/>
      <c r="AT108" s="54"/>
    </row>
    <row r="109" spans="1:46" ht="16.2" thickBot="1" x14ac:dyDescent="0.35">
      <c r="A109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9"/>
      <c r="AI109" s="9"/>
      <c r="AJ109" s="9"/>
      <c r="AK109" s="9"/>
      <c r="AL109" s="9"/>
      <c r="AM109" s="9"/>
      <c r="AN109" s="9"/>
      <c r="AO109" s="9"/>
      <c r="AP109" s="49"/>
      <c r="AQ109" s="49"/>
      <c r="AR109" s="49"/>
      <c r="AS109" s="49"/>
      <c r="AT109" s="54"/>
    </row>
    <row r="110" spans="1:46" ht="16.2" thickBot="1" x14ac:dyDescent="0.35">
      <c r="A110" t="s">
        <v>39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9"/>
      <c r="AI110" s="9"/>
      <c r="AJ110" s="9"/>
      <c r="AK110" s="9"/>
      <c r="AL110" s="9"/>
      <c r="AM110" s="9"/>
      <c r="AN110" s="9"/>
      <c r="AO110" s="9"/>
      <c r="AP110" s="49"/>
      <c r="AQ110" s="49"/>
      <c r="AR110" s="49"/>
      <c r="AS110" s="49"/>
      <c r="AT110" s="54"/>
    </row>
    <row r="111" spans="1:46" ht="16.2" thickBot="1" x14ac:dyDescent="0.35">
      <c r="A111" t="s">
        <v>39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9"/>
      <c r="AI111" s="9"/>
      <c r="AJ111" s="9"/>
      <c r="AK111" s="9"/>
      <c r="AL111" s="9"/>
      <c r="AM111" s="9"/>
      <c r="AN111" s="9"/>
      <c r="AO111" s="9"/>
      <c r="AP111" s="49"/>
      <c r="AQ111" s="49"/>
      <c r="AR111" s="49"/>
      <c r="AS111" s="49"/>
      <c r="AT111" s="54"/>
    </row>
    <row r="112" spans="1:46" ht="16.2" thickBot="1" x14ac:dyDescent="0.35">
      <c r="A112" t="s">
        <v>39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9"/>
      <c r="AI112" s="9"/>
      <c r="AJ112" s="9"/>
      <c r="AK112" s="9"/>
      <c r="AL112" s="9"/>
      <c r="AM112" s="9"/>
      <c r="AN112" s="9"/>
      <c r="AO112" s="9"/>
      <c r="AP112" s="49"/>
      <c r="AQ112" s="49"/>
      <c r="AR112" s="49"/>
      <c r="AS112" s="49"/>
      <c r="AT112" s="54"/>
    </row>
    <row r="113" spans="1:46" ht="16.2" thickBot="1" x14ac:dyDescent="0.35">
      <c r="A113" t="s">
        <v>39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9"/>
      <c r="AI113" s="9"/>
      <c r="AJ113" s="9"/>
      <c r="AK113" s="9"/>
      <c r="AL113" s="9"/>
      <c r="AM113" s="9"/>
      <c r="AN113" s="9"/>
      <c r="AO113" s="9"/>
      <c r="AP113" s="49"/>
      <c r="AQ113" s="49"/>
      <c r="AR113" s="49"/>
      <c r="AS113" s="49"/>
      <c r="AT113" s="54"/>
    </row>
    <row r="114" spans="1:46" ht="16.2" thickBot="1" x14ac:dyDescent="0.35">
      <c r="A114" t="s">
        <v>39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9"/>
      <c r="AI114" s="9"/>
      <c r="AJ114" s="9"/>
      <c r="AK114" s="9"/>
      <c r="AL114" s="9"/>
      <c r="AM114" s="9"/>
      <c r="AN114" s="9"/>
      <c r="AO114" s="9"/>
      <c r="AP114" s="49"/>
      <c r="AQ114" s="49"/>
      <c r="AR114" s="49"/>
      <c r="AS114" s="49"/>
      <c r="AT114" s="54"/>
    </row>
    <row r="115" spans="1:46" ht="16.2" thickBot="1" x14ac:dyDescent="0.35">
      <c r="A115" t="s">
        <v>39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9"/>
      <c r="AI115" s="9"/>
      <c r="AJ115" s="9"/>
      <c r="AK115" s="9"/>
      <c r="AL115" s="9"/>
      <c r="AM115" s="9"/>
      <c r="AN115" s="9"/>
      <c r="AO115" s="9"/>
      <c r="AP115" s="49"/>
      <c r="AQ115" s="49"/>
      <c r="AR115" s="49"/>
      <c r="AS115" s="49"/>
      <c r="AT115" s="54"/>
    </row>
    <row r="116" spans="1:46" ht="16.2" thickBot="1" x14ac:dyDescent="0.35">
      <c r="A116" t="s">
        <v>39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9"/>
      <c r="AI116" s="9"/>
      <c r="AJ116" s="9"/>
      <c r="AK116" s="9"/>
      <c r="AL116" s="9"/>
      <c r="AM116" s="9"/>
      <c r="AN116" s="9"/>
      <c r="AO116" s="9"/>
      <c r="AP116" s="49"/>
      <c r="AQ116" s="49"/>
      <c r="AR116" s="49"/>
      <c r="AS116" s="49"/>
      <c r="AT116" s="54"/>
    </row>
    <row r="117" spans="1:46" ht="16.2" thickBot="1" x14ac:dyDescent="0.35">
      <c r="A117" t="s">
        <v>39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9"/>
      <c r="AI117" s="9"/>
      <c r="AJ117" s="9"/>
      <c r="AK117" s="9"/>
      <c r="AL117" s="9"/>
      <c r="AM117" s="9"/>
      <c r="AN117" s="9"/>
      <c r="AO117" s="9"/>
      <c r="AP117" s="49"/>
      <c r="AQ117" s="49"/>
      <c r="AR117" s="49"/>
      <c r="AS117" s="49"/>
      <c r="AT117" s="54"/>
    </row>
    <row r="118" spans="1:46" ht="16.2" thickBot="1" x14ac:dyDescent="0.35">
      <c r="A118" t="s">
        <v>39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9"/>
      <c r="AI118" s="9"/>
      <c r="AJ118" s="9"/>
      <c r="AK118" s="9"/>
      <c r="AL118" s="9"/>
      <c r="AM118" s="9"/>
      <c r="AN118" s="9"/>
      <c r="AO118" s="9"/>
      <c r="AP118" s="49"/>
      <c r="AQ118" s="49"/>
      <c r="AR118" s="49"/>
      <c r="AS118" s="49"/>
      <c r="AT118" s="54"/>
    </row>
    <row r="119" spans="1:46" ht="16.2" thickBot="1" x14ac:dyDescent="0.35">
      <c r="A119" t="s">
        <v>39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9"/>
      <c r="AI119" s="9"/>
      <c r="AJ119" s="9"/>
      <c r="AK119" s="9"/>
      <c r="AL119" s="9"/>
      <c r="AM119" s="9"/>
      <c r="AN119" s="9"/>
      <c r="AO119" s="9"/>
      <c r="AP119" s="49"/>
      <c r="AQ119" s="49"/>
      <c r="AR119" s="49"/>
      <c r="AS119" s="49"/>
      <c r="AT119" s="54"/>
    </row>
    <row r="120" spans="1:46" ht="16.2" thickBot="1" x14ac:dyDescent="0.35">
      <c r="A120" t="s">
        <v>39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9"/>
      <c r="AI120" s="9"/>
      <c r="AJ120" s="9"/>
      <c r="AK120" s="9"/>
      <c r="AL120" s="9"/>
      <c r="AM120" s="9"/>
      <c r="AN120" s="9"/>
      <c r="AO120" s="9"/>
      <c r="AP120" s="49"/>
      <c r="AQ120" s="49"/>
      <c r="AR120" s="49"/>
      <c r="AS120" s="49"/>
      <c r="AT120" s="54"/>
    </row>
    <row r="121" spans="1:46" ht="16.2" thickBot="1" x14ac:dyDescent="0.35">
      <c r="A121" t="s">
        <v>39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9"/>
      <c r="AI121" s="9"/>
      <c r="AJ121" s="9"/>
      <c r="AK121" s="9"/>
      <c r="AL121" s="9"/>
      <c r="AM121" s="9"/>
      <c r="AN121" s="9"/>
      <c r="AO121" s="9"/>
      <c r="AP121" s="49"/>
      <c r="AQ121" s="49"/>
      <c r="AR121" s="49"/>
      <c r="AS121" s="49"/>
      <c r="AT121" s="54"/>
    </row>
    <row r="122" spans="1:46" ht="16.2" thickBot="1" x14ac:dyDescent="0.35">
      <c r="A122" t="s">
        <v>39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9"/>
      <c r="AI122" s="9"/>
      <c r="AJ122" s="9"/>
      <c r="AK122" s="9"/>
      <c r="AL122" s="9"/>
      <c r="AM122" s="9"/>
      <c r="AN122" s="9"/>
      <c r="AO122" s="9"/>
      <c r="AP122" s="49"/>
      <c r="AQ122" s="49"/>
      <c r="AR122" s="49"/>
      <c r="AS122" s="49"/>
      <c r="AT122" s="54"/>
    </row>
    <row r="123" spans="1:46" ht="16.2" thickBot="1" x14ac:dyDescent="0.35">
      <c r="A123" t="s">
        <v>39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9"/>
      <c r="AI123" s="9"/>
      <c r="AJ123" s="9"/>
      <c r="AK123" s="9"/>
      <c r="AL123" s="9"/>
      <c r="AM123" s="9"/>
      <c r="AN123" s="9"/>
      <c r="AO123" s="9"/>
      <c r="AP123" s="49"/>
      <c r="AQ123" s="49"/>
      <c r="AR123" s="49"/>
      <c r="AS123" s="49"/>
      <c r="AT123" s="54"/>
    </row>
    <row r="124" spans="1:46" ht="16.2" thickBot="1" x14ac:dyDescent="0.35">
      <c r="A124" t="s">
        <v>39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9"/>
      <c r="AI124" s="9"/>
      <c r="AJ124" s="9"/>
      <c r="AK124" s="9"/>
      <c r="AL124" s="9"/>
      <c r="AM124" s="9"/>
      <c r="AN124" s="9"/>
      <c r="AO124" s="9"/>
      <c r="AP124" s="49"/>
      <c r="AQ124" s="49"/>
      <c r="AR124" s="49"/>
      <c r="AS124" s="49"/>
      <c r="AT124" s="54"/>
    </row>
    <row r="125" spans="1:46" ht="16.2" thickBot="1" x14ac:dyDescent="0.35">
      <c r="A125" t="s">
        <v>39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9"/>
      <c r="AI125" s="9"/>
      <c r="AJ125" s="9"/>
      <c r="AK125" s="9"/>
      <c r="AL125" s="9"/>
      <c r="AM125" s="9"/>
      <c r="AN125" s="9"/>
      <c r="AO125" s="9"/>
      <c r="AP125" s="49"/>
      <c r="AQ125" s="49"/>
      <c r="AR125" s="49"/>
      <c r="AS125" s="49"/>
      <c r="AT125" s="54"/>
    </row>
    <row r="126" spans="1:46" ht="16.2" thickBot="1" x14ac:dyDescent="0.35">
      <c r="A126" t="s">
        <v>39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9"/>
      <c r="AI126" s="9"/>
      <c r="AJ126" s="9"/>
      <c r="AK126" s="9"/>
      <c r="AL126" s="9"/>
      <c r="AM126" s="9"/>
      <c r="AN126" s="9"/>
      <c r="AO126" s="9"/>
      <c r="AP126" s="49"/>
      <c r="AQ126" s="49"/>
      <c r="AR126" s="49"/>
      <c r="AS126" s="49"/>
      <c r="AT126" s="54"/>
    </row>
    <row r="127" spans="1:46" ht="16.2" thickBot="1" x14ac:dyDescent="0.35">
      <c r="A127" t="s">
        <v>39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9"/>
      <c r="AI127" s="9"/>
      <c r="AJ127" s="9"/>
      <c r="AK127" s="9"/>
      <c r="AL127" s="9"/>
      <c r="AM127" s="9"/>
      <c r="AN127" s="9"/>
      <c r="AO127" s="9"/>
      <c r="AP127" s="49"/>
      <c r="AQ127" s="49"/>
      <c r="AR127" s="49"/>
      <c r="AS127" s="49"/>
      <c r="AT127" s="54"/>
    </row>
    <row r="128" spans="1:46" ht="16.2" thickBot="1" x14ac:dyDescent="0.35">
      <c r="A128" t="s">
        <v>39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9"/>
      <c r="AI128" s="9"/>
      <c r="AJ128" s="9"/>
      <c r="AK128" s="9"/>
      <c r="AL128" s="9"/>
      <c r="AM128" s="9"/>
      <c r="AN128" s="9"/>
      <c r="AO128" s="9"/>
      <c r="AP128" s="49"/>
      <c r="AQ128" s="49"/>
      <c r="AR128" s="49"/>
      <c r="AS128" s="49"/>
      <c r="AT128" s="54"/>
    </row>
    <row r="129" spans="1:46" ht="16.2" thickBot="1" x14ac:dyDescent="0.35">
      <c r="A129" t="s">
        <v>39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9"/>
      <c r="AI129" s="9"/>
      <c r="AJ129" s="9"/>
      <c r="AK129" s="9"/>
      <c r="AL129" s="9"/>
      <c r="AM129" s="9"/>
      <c r="AN129" s="9"/>
      <c r="AO129" s="9"/>
      <c r="AP129" s="49"/>
      <c r="AQ129" s="49"/>
      <c r="AR129" s="49"/>
      <c r="AS129" s="49"/>
      <c r="AT129" s="54"/>
    </row>
    <row r="130" spans="1:46" ht="16.2" thickBot="1" x14ac:dyDescent="0.35">
      <c r="A130" t="s">
        <v>39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9"/>
      <c r="AI130" s="9"/>
      <c r="AJ130" s="9"/>
      <c r="AK130" s="9"/>
      <c r="AL130" s="9"/>
      <c r="AM130" s="9"/>
      <c r="AN130" s="9"/>
      <c r="AO130" s="9"/>
      <c r="AP130" s="49"/>
      <c r="AQ130" s="49"/>
      <c r="AR130" s="49"/>
      <c r="AS130" s="49"/>
      <c r="AT130" s="54"/>
    </row>
    <row r="131" spans="1:46" ht="16.2" thickBot="1" x14ac:dyDescent="0.35">
      <c r="A131" t="s">
        <v>39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9"/>
      <c r="AI131" s="9"/>
      <c r="AJ131" s="9"/>
      <c r="AK131" s="9"/>
      <c r="AL131" s="9"/>
      <c r="AM131" s="9"/>
      <c r="AN131" s="9"/>
      <c r="AO131" s="9"/>
      <c r="AP131" s="49"/>
      <c r="AQ131" s="49"/>
      <c r="AR131" s="49"/>
      <c r="AS131" s="49"/>
      <c r="AT131" s="54"/>
    </row>
    <row r="132" spans="1:46" ht="16.2" thickBot="1" x14ac:dyDescent="0.35">
      <c r="A132" t="s">
        <v>39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9"/>
      <c r="AI132" s="9"/>
      <c r="AJ132" s="9"/>
      <c r="AK132" s="9"/>
      <c r="AL132" s="9"/>
      <c r="AM132" s="9"/>
      <c r="AN132" s="9"/>
      <c r="AO132" s="9"/>
      <c r="AP132" s="49"/>
      <c r="AQ132" s="49"/>
      <c r="AR132" s="49"/>
      <c r="AS132" s="49"/>
      <c r="AT132" s="54"/>
    </row>
    <row r="133" spans="1:46" ht="16.2" thickBot="1" x14ac:dyDescent="0.35">
      <c r="A133" t="s">
        <v>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9"/>
      <c r="AI133" s="9"/>
      <c r="AJ133" s="9"/>
      <c r="AK133" s="9"/>
      <c r="AL133" s="9"/>
      <c r="AM133" s="9"/>
      <c r="AN133" s="9"/>
      <c r="AO133" s="9"/>
      <c r="AP133" s="49"/>
      <c r="AQ133" s="49"/>
      <c r="AR133" s="49"/>
      <c r="AS133" s="49"/>
      <c r="AT133" s="54"/>
    </row>
    <row r="134" spans="1:46" ht="16.2" thickBot="1" x14ac:dyDescent="0.35">
      <c r="A134" t="s">
        <v>39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9"/>
      <c r="AI134" s="9"/>
      <c r="AJ134" s="9"/>
      <c r="AK134" s="9"/>
      <c r="AL134" s="9"/>
      <c r="AM134" s="9"/>
      <c r="AN134" s="9"/>
      <c r="AO134" s="9"/>
      <c r="AP134" s="49"/>
      <c r="AQ134" s="49"/>
      <c r="AR134" s="49"/>
      <c r="AS134" s="49"/>
      <c r="AT134" s="54"/>
    </row>
    <row r="135" spans="1:46" ht="16.2" thickBot="1" x14ac:dyDescent="0.35">
      <c r="A135" t="s">
        <v>39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9"/>
      <c r="AI135" s="9"/>
      <c r="AJ135" s="9"/>
      <c r="AK135" s="9"/>
      <c r="AL135" s="9"/>
      <c r="AM135" s="9"/>
      <c r="AN135" s="9"/>
      <c r="AO135" s="9"/>
      <c r="AP135" s="49"/>
      <c r="AQ135" s="49"/>
      <c r="AR135" s="49"/>
      <c r="AS135" s="49"/>
      <c r="AT135" s="54"/>
    </row>
    <row r="136" spans="1:46" ht="16.2" thickBot="1" x14ac:dyDescent="0.35">
      <c r="A136" t="s">
        <v>39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9"/>
      <c r="AI136" s="9"/>
      <c r="AJ136" s="9"/>
      <c r="AK136" s="9"/>
      <c r="AL136" s="9"/>
      <c r="AM136" s="9"/>
      <c r="AN136" s="9"/>
      <c r="AO136" s="9"/>
      <c r="AP136" s="49"/>
      <c r="AQ136" s="49"/>
      <c r="AR136" s="49"/>
      <c r="AS136" s="49"/>
      <c r="AT136" s="54"/>
    </row>
    <row r="137" spans="1:46" ht="16.2" thickBot="1" x14ac:dyDescent="0.35">
      <c r="A137" t="s">
        <v>39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9"/>
      <c r="AI137" s="9"/>
      <c r="AJ137" s="9"/>
      <c r="AK137" s="9"/>
      <c r="AL137" s="9"/>
      <c r="AM137" s="9"/>
      <c r="AN137" s="9"/>
      <c r="AO137" s="9"/>
      <c r="AP137" s="49"/>
      <c r="AQ137" s="49"/>
      <c r="AR137" s="49"/>
      <c r="AS137" s="49"/>
      <c r="AT137" s="54"/>
    </row>
    <row r="138" spans="1:46" ht="16.2" thickBot="1" x14ac:dyDescent="0.35">
      <c r="A138" t="s">
        <v>39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9"/>
      <c r="AI138" s="9"/>
      <c r="AJ138" s="9"/>
      <c r="AK138" s="9"/>
      <c r="AL138" s="9"/>
      <c r="AM138" s="9"/>
      <c r="AN138" s="9"/>
      <c r="AO138" s="9"/>
      <c r="AP138" s="49"/>
      <c r="AQ138" s="49"/>
      <c r="AR138" s="49"/>
      <c r="AS138" s="49"/>
      <c r="AT138" s="54"/>
    </row>
    <row r="139" spans="1:46" ht="16.2" thickBot="1" x14ac:dyDescent="0.35">
      <c r="A139" t="s">
        <v>39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9"/>
      <c r="AI139" s="9"/>
      <c r="AJ139" s="9"/>
      <c r="AK139" s="9"/>
      <c r="AL139" s="9"/>
      <c r="AM139" s="9"/>
      <c r="AN139" s="9"/>
      <c r="AO139" s="9"/>
      <c r="AP139" s="49"/>
      <c r="AQ139" s="49"/>
      <c r="AR139" s="49"/>
      <c r="AS139" s="49"/>
      <c r="AT139" s="54"/>
    </row>
    <row r="140" spans="1:46" ht="16.2" thickBot="1" x14ac:dyDescent="0.35">
      <c r="A140" t="s">
        <v>39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9"/>
      <c r="AI140" s="9"/>
      <c r="AJ140" s="9"/>
      <c r="AK140" s="9"/>
      <c r="AL140" s="9"/>
      <c r="AM140" s="9"/>
      <c r="AN140" s="9"/>
      <c r="AO140" s="9"/>
      <c r="AP140" s="49"/>
      <c r="AQ140" s="49"/>
      <c r="AR140" s="49"/>
      <c r="AS140" s="49"/>
      <c r="AT140" s="54"/>
    </row>
    <row r="141" spans="1:46" ht="16.2" thickBot="1" x14ac:dyDescent="0.35">
      <c r="A141" t="s">
        <v>39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9"/>
      <c r="AI141" s="9"/>
      <c r="AJ141" s="9"/>
      <c r="AK141" s="9"/>
      <c r="AL141" s="9"/>
      <c r="AM141" s="9"/>
      <c r="AN141" s="9"/>
      <c r="AO141" s="9"/>
      <c r="AP141" s="49"/>
      <c r="AQ141" s="49"/>
      <c r="AR141" s="49"/>
      <c r="AS141" s="49"/>
      <c r="AT141" s="54"/>
    </row>
    <row r="142" spans="1:46" ht="16.2" thickBot="1" x14ac:dyDescent="0.35">
      <c r="A142" t="s">
        <v>39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9"/>
      <c r="AI142" s="9"/>
      <c r="AJ142" s="9"/>
      <c r="AK142" s="9"/>
      <c r="AL142" s="9"/>
      <c r="AM142" s="9"/>
      <c r="AN142" s="9"/>
      <c r="AO142" s="9"/>
      <c r="AP142" s="49"/>
      <c r="AQ142" s="49"/>
      <c r="AR142" s="49"/>
      <c r="AS142" s="49"/>
      <c r="AT142" s="54"/>
    </row>
    <row r="143" spans="1:46" ht="16.2" thickBot="1" x14ac:dyDescent="0.35">
      <c r="A143" t="s">
        <v>39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9"/>
      <c r="AI143" s="9"/>
      <c r="AJ143" s="9"/>
      <c r="AK143" s="9"/>
      <c r="AL143" s="9"/>
      <c r="AM143" s="9"/>
      <c r="AN143" s="9"/>
      <c r="AO143" s="9"/>
      <c r="AP143" s="49"/>
      <c r="AQ143" s="49"/>
      <c r="AR143" s="49"/>
      <c r="AS143" s="49"/>
      <c r="AT143" s="54"/>
    </row>
    <row r="144" spans="1:46" ht="16.2" thickBot="1" x14ac:dyDescent="0.35">
      <c r="A144" t="s">
        <v>39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9"/>
      <c r="AI144" s="9"/>
      <c r="AJ144" s="9"/>
      <c r="AK144" s="9"/>
      <c r="AL144" s="9"/>
      <c r="AM144" s="9"/>
      <c r="AN144" s="9"/>
      <c r="AO144" s="9"/>
      <c r="AP144" s="49"/>
      <c r="AQ144" s="49"/>
      <c r="AR144" s="49"/>
      <c r="AS144" s="49"/>
      <c r="AT144" s="54"/>
    </row>
    <row r="145" spans="1:46" ht="16.2" thickBot="1" x14ac:dyDescent="0.35">
      <c r="A145" t="s">
        <v>39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9"/>
      <c r="AI145" s="9"/>
      <c r="AJ145" s="9"/>
      <c r="AK145" s="9"/>
      <c r="AL145" s="9"/>
      <c r="AM145" s="9"/>
      <c r="AN145" s="9"/>
      <c r="AO145" s="9"/>
      <c r="AP145" s="49"/>
      <c r="AQ145" s="49"/>
      <c r="AR145" s="49"/>
      <c r="AS145" s="49"/>
      <c r="AT145" s="54"/>
    </row>
    <row r="146" spans="1:46" ht="16.2" thickBot="1" x14ac:dyDescent="0.35">
      <c r="A146" t="s">
        <v>39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9"/>
      <c r="AI146" s="9"/>
      <c r="AJ146" s="9"/>
      <c r="AK146" s="9"/>
      <c r="AL146" s="9"/>
      <c r="AM146" s="9"/>
      <c r="AN146" s="9"/>
      <c r="AO146" s="9"/>
      <c r="AP146" s="49"/>
      <c r="AQ146" s="49"/>
      <c r="AR146" s="49"/>
      <c r="AS146" s="49"/>
      <c r="AT146" s="54"/>
    </row>
    <row r="147" spans="1:46" ht="16.2" thickBot="1" x14ac:dyDescent="0.35">
      <c r="A147" t="s">
        <v>39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9"/>
      <c r="AI147" s="9"/>
      <c r="AJ147" s="9"/>
      <c r="AK147" s="9"/>
      <c r="AL147" s="9"/>
      <c r="AM147" s="9"/>
      <c r="AN147" s="9"/>
      <c r="AO147" s="9"/>
      <c r="AP147" s="49"/>
      <c r="AQ147" s="49"/>
      <c r="AR147" s="49"/>
      <c r="AS147" s="49"/>
      <c r="AT147" s="54"/>
    </row>
    <row r="148" spans="1:46" ht="16.2" thickBot="1" x14ac:dyDescent="0.35">
      <c r="A148" t="s">
        <v>39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9"/>
      <c r="AI148" s="9"/>
      <c r="AJ148" s="9"/>
      <c r="AK148" s="9"/>
      <c r="AL148" s="9"/>
      <c r="AM148" s="9"/>
      <c r="AN148" s="9"/>
      <c r="AO148" s="9"/>
      <c r="AP148" s="49"/>
      <c r="AQ148" s="49"/>
      <c r="AR148" s="49"/>
      <c r="AS148" s="49"/>
      <c r="AT148" s="54"/>
    </row>
    <row r="149" spans="1:46" ht="16.2" thickBot="1" x14ac:dyDescent="0.35">
      <c r="A149" t="s">
        <v>39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9"/>
      <c r="AI149" s="9"/>
      <c r="AJ149" s="9"/>
      <c r="AK149" s="9"/>
      <c r="AL149" s="9"/>
      <c r="AM149" s="9"/>
      <c r="AN149" s="9"/>
      <c r="AO149" s="9"/>
      <c r="AP149" s="49"/>
      <c r="AQ149" s="49"/>
      <c r="AR149" s="49"/>
      <c r="AS149" s="49"/>
      <c r="AT149" s="54"/>
    </row>
    <row r="150" spans="1:46" ht="16.2" thickBot="1" x14ac:dyDescent="0.35">
      <c r="A150" s="48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9"/>
      <c r="AI150" s="9"/>
      <c r="AJ150" s="9"/>
      <c r="AK150" s="9"/>
      <c r="AL150" s="9"/>
      <c r="AM150" s="9"/>
      <c r="AN150" s="9"/>
      <c r="AO150" s="9"/>
      <c r="AP150" s="49"/>
      <c r="AQ150" s="49"/>
      <c r="AR150" s="49"/>
      <c r="AS150" s="49"/>
      <c r="AT150" s="54"/>
    </row>
    <row r="151" spans="1:46" ht="16.2" thickBot="1" x14ac:dyDescent="0.35">
      <c r="A151" s="48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9"/>
      <c r="AI151" s="9"/>
      <c r="AJ151" s="9"/>
      <c r="AK151" s="9"/>
      <c r="AL151" s="9"/>
      <c r="AM151" s="9"/>
      <c r="AN151" s="9"/>
      <c r="AO151" s="9"/>
      <c r="AP151" s="49"/>
      <c r="AQ151" s="49"/>
      <c r="AR151" s="49"/>
      <c r="AS151" s="49"/>
      <c r="AT151" s="54"/>
    </row>
    <row r="152" spans="1:46" ht="16.2" thickBot="1" x14ac:dyDescent="0.35">
      <c r="A152" s="48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9"/>
      <c r="AI152" s="9"/>
      <c r="AJ152" s="9"/>
      <c r="AK152" s="9"/>
      <c r="AL152" s="9"/>
      <c r="AM152" s="9"/>
      <c r="AN152" s="9"/>
      <c r="AO152" s="9"/>
      <c r="AP152" s="49"/>
      <c r="AQ152" s="49"/>
      <c r="AR152" s="49"/>
      <c r="AS152" s="49"/>
      <c r="AT152" s="54"/>
    </row>
    <row r="153" spans="1:46" ht="16.2" thickBot="1" x14ac:dyDescent="0.35">
      <c r="A153" s="48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9"/>
      <c r="AI153" s="9"/>
      <c r="AJ153" s="9"/>
      <c r="AK153" s="9"/>
      <c r="AL153" s="9"/>
      <c r="AM153" s="9"/>
      <c r="AN153" s="9"/>
      <c r="AO153" s="9"/>
      <c r="AP153" s="49"/>
      <c r="AQ153" s="49"/>
      <c r="AR153" s="49"/>
      <c r="AS153" s="49"/>
      <c r="AT153" s="54"/>
    </row>
    <row r="154" spans="1:46" ht="16.2" thickBot="1" x14ac:dyDescent="0.3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9"/>
      <c r="AI154" s="9"/>
      <c r="AJ154" s="9"/>
      <c r="AK154" s="9"/>
      <c r="AL154" s="9"/>
      <c r="AM154" s="9"/>
      <c r="AN154" s="9"/>
      <c r="AO154" s="9"/>
      <c r="AP154" s="49"/>
      <c r="AQ154" s="49"/>
      <c r="AR154" s="49"/>
      <c r="AS154" s="49"/>
      <c r="AT154" s="54"/>
    </row>
    <row r="155" spans="1:46" ht="16.2" thickBot="1" x14ac:dyDescent="0.3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9"/>
      <c r="AI155" s="9"/>
      <c r="AJ155" s="9"/>
      <c r="AK155" s="9"/>
      <c r="AL155" s="9"/>
      <c r="AM155" s="9"/>
      <c r="AN155" s="9"/>
      <c r="AO155" s="9"/>
      <c r="AP155" s="49"/>
      <c r="AQ155" s="49"/>
      <c r="AR155" s="49"/>
      <c r="AS155" s="49"/>
      <c r="AT155" s="54"/>
    </row>
    <row r="156" spans="1:46" ht="16.2" thickBot="1" x14ac:dyDescent="0.35">
      <c r="A156" s="48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9"/>
      <c r="AI156" s="9"/>
      <c r="AJ156" s="9"/>
      <c r="AK156" s="9"/>
      <c r="AL156" s="9"/>
      <c r="AM156" s="9"/>
      <c r="AN156" s="9"/>
      <c r="AO156" s="9"/>
      <c r="AP156" s="49"/>
      <c r="AQ156" s="49"/>
      <c r="AR156" s="49"/>
      <c r="AS156" s="49"/>
      <c r="AT156" s="54"/>
    </row>
    <row r="157" spans="1:46" ht="16.2" thickBot="1" x14ac:dyDescent="0.35">
      <c r="A157" s="48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9"/>
      <c r="AI157" s="9"/>
      <c r="AJ157" s="9"/>
      <c r="AK157" s="9"/>
      <c r="AL157" s="9"/>
      <c r="AM157" s="9"/>
      <c r="AN157" s="9"/>
      <c r="AO157" s="9"/>
      <c r="AP157" s="49"/>
      <c r="AQ157" s="49"/>
      <c r="AR157" s="49"/>
      <c r="AS157" s="49"/>
      <c r="AT157" s="54"/>
    </row>
    <row r="158" spans="1:46" ht="16.2" thickBot="1" x14ac:dyDescent="0.35">
      <c r="A158" s="48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9"/>
      <c r="AI158" s="9"/>
      <c r="AJ158" s="9"/>
      <c r="AK158" s="9"/>
      <c r="AL158" s="9"/>
      <c r="AM158" s="9"/>
      <c r="AN158" s="9"/>
      <c r="AO158" s="9"/>
      <c r="AP158" s="49"/>
      <c r="AQ158" s="49"/>
      <c r="AR158" s="49"/>
      <c r="AS158" s="49"/>
      <c r="AT158" s="54"/>
    </row>
    <row r="159" spans="1:46" ht="16.2" thickBot="1" x14ac:dyDescent="0.35">
      <c r="A159" s="4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9"/>
      <c r="AI159" s="9"/>
      <c r="AJ159" s="9"/>
      <c r="AK159" s="9"/>
      <c r="AL159" s="9"/>
      <c r="AM159" s="9"/>
      <c r="AN159" s="9"/>
      <c r="AO159" s="9"/>
      <c r="AP159" s="49"/>
      <c r="AQ159" s="49"/>
      <c r="AR159" s="49"/>
      <c r="AS159" s="49"/>
      <c r="AT159" s="54"/>
    </row>
    <row r="160" spans="1:46" ht="16.2" thickBot="1" x14ac:dyDescent="0.35">
      <c r="A160" s="48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9"/>
      <c r="AI160" s="9"/>
      <c r="AJ160" s="9"/>
      <c r="AK160" s="9"/>
      <c r="AL160" s="9"/>
      <c r="AM160" s="9"/>
      <c r="AN160" s="9"/>
      <c r="AO160" s="9"/>
      <c r="AP160" s="49"/>
      <c r="AQ160" s="49"/>
      <c r="AR160" s="49"/>
      <c r="AS160" s="49"/>
      <c r="AT160" s="54"/>
    </row>
    <row r="161" spans="1:46" ht="16.2" thickBot="1" x14ac:dyDescent="0.35">
      <c r="A161" s="48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9"/>
      <c r="AI161" s="9"/>
      <c r="AJ161" s="9"/>
      <c r="AK161" s="9"/>
      <c r="AL161" s="9"/>
      <c r="AM161" s="9"/>
      <c r="AN161" s="9"/>
      <c r="AO161" s="9"/>
      <c r="AP161" s="49"/>
      <c r="AQ161" s="49"/>
      <c r="AR161" s="49"/>
      <c r="AS161" s="49"/>
      <c r="AT161" s="54"/>
    </row>
    <row r="162" spans="1:46" ht="16.2" thickBot="1" x14ac:dyDescent="0.35">
      <c r="A162" s="48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9"/>
      <c r="AI162" s="9"/>
      <c r="AJ162" s="9"/>
      <c r="AK162" s="9"/>
      <c r="AL162" s="9"/>
      <c r="AM162" s="9"/>
      <c r="AN162" s="9"/>
      <c r="AO162" s="9"/>
      <c r="AP162" s="49"/>
      <c r="AQ162" s="49"/>
      <c r="AR162" s="49"/>
      <c r="AS162" s="49"/>
      <c r="AT162" s="54"/>
    </row>
    <row r="163" spans="1:46" ht="16.2" thickBot="1" x14ac:dyDescent="0.35">
      <c r="A163" s="48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9"/>
      <c r="AI163" s="9"/>
      <c r="AJ163" s="9"/>
      <c r="AK163" s="9"/>
      <c r="AL163" s="9"/>
      <c r="AM163" s="9"/>
      <c r="AN163" s="9"/>
      <c r="AO163" s="9"/>
      <c r="AP163" s="49"/>
      <c r="AQ163" s="49"/>
      <c r="AR163" s="49"/>
      <c r="AS163" s="49"/>
      <c r="AT163" s="54"/>
    </row>
    <row r="164" spans="1:46" ht="16.2" thickBot="1" x14ac:dyDescent="0.3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9"/>
      <c r="AI164" s="9"/>
      <c r="AJ164" s="9"/>
      <c r="AK164" s="9"/>
      <c r="AL164" s="9"/>
      <c r="AM164" s="9"/>
      <c r="AN164" s="9"/>
      <c r="AO164" s="9"/>
      <c r="AP164" s="49"/>
      <c r="AQ164" s="49"/>
      <c r="AR164" s="49"/>
      <c r="AS164" s="49"/>
      <c r="AT164" s="54"/>
    </row>
    <row r="165" spans="1:46" ht="16.2" thickBot="1" x14ac:dyDescent="0.3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9"/>
      <c r="AI165" s="9"/>
      <c r="AJ165" s="9"/>
      <c r="AK165" s="9"/>
      <c r="AL165" s="9"/>
      <c r="AM165" s="9"/>
      <c r="AN165" s="9"/>
      <c r="AO165" s="9"/>
      <c r="AP165" s="49"/>
      <c r="AQ165" s="49"/>
      <c r="AR165" s="49"/>
      <c r="AS165" s="49"/>
      <c r="AT165" s="54"/>
    </row>
    <row r="166" spans="1:46" ht="16.2" thickBot="1" x14ac:dyDescent="0.35">
      <c r="A166" s="48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9"/>
      <c r="AI166" s="9"/>
      <c r="AJ166" s="9"/>
      <c r="AK166" s="9"/>
      <c r="AL166" s="9"/>
      <c r="AM166" s="9"/>
      <c r="AN166" s="9"/>
      <c r="AO166" s="9"/>
      <c r="AP166" s="49"/>
      <c r="AQ166" s="49"/>
      <c r="AR166" s="49"/>
      <c r="AS166" s="49"/>
      <c r="AT166" s="54"/>
    </row>
    <row r="167" spans="1:46" ht="16.2" thickBot="1" x14ac:dyDescent="0.35">
      <c r="A167" s="48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9"/>
      <c r="AI167" s="9"/>
      <c r="AJ167" s="9"/>
      <c r="AK167" s="9"/>
      <c r="AL167" s="9"/>
      <c r="AM167" s="9"/>
      <c r="AN167" s="9"/>
      <c r="AO167" s="9"/>
      <c r="AP167" s="49"/>
      <c r="AQ167" s="49"/>
      <c r="AR167" s="49"/>
      <c r="AS167" s="49"/>
      <c r="AT167" s="54"/>
    </row>
    <row r="168" spans="1:46" ht="16.2" thickBot="1" x14ac:dyDescent="0.35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9"/>
      <c r="AI168" s="9"/>
      <c r="AJ168" s="9"/>
      <c r="AK168" s="9"/>
      <c r="AL168" s="9"/>
      <c r="AM168" s="9"/>
      <c r="AN168" s="9"/>
      <c r="AO168" s="9"/>
      <c r="AP168" s="49"/>
      <c r="AQ168" s="49"/>
      <c r="AR168" s="49"/>
      <c r="AS168" s="49"/>
      <c r="AT168" s="54"/>
    </row>
    <row r="169" spans="1:46" ht="16.2" thickBot="1" x14ac:dyDescent="0.35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9"/>
      <c r="AI169" s="9"/>
      <c r="AJ169" s="9"/>
      <c r="AK169" s="9"/>
      <c r="AL169" s="9"/>
      <c r="AM169" s="9"/>
      <c r="AN169" s="9"/>
      <c r="AO169" s="9"/>
      <c r="AP169" s="49"/>
      <c r="AQ169" s="49"/>
      <c r="AR169" s="49"/>
      <c r="AS169" s="49"/>
      <c r="AT169" s="54"/>
    </row>
    <row r="170" spans="1:46" ht="16.2" thickBot="1" x14ac:dyDescent="0.35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9"/>
      <c r="AI170" s="9"/>
      <c r="AJ170" s="9"/>
      <c r="AK170" s="9"/>
      <c r="AL170" s="9"/>
      <c r="AM170" s="9"/>
      <c r="AN170" s="9"/>
      <c r="AO170" s="9"/>
      <c r="AP170" s="49"/>
      <c r="AQ170" s="49"/>
      <c r="AR170" s="49"/>
      <c r="AS170" s="49"/>
      <c r="AT170" s="54"/>
    </row>
    <row r="171" spans="1:46" ht="16.2" thickBot="1" x14ac:dyDescent="0.35">
      <c r="A171" s="48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9"/>
      <c r="AI171" s="9"/>
      <c r="AJ171" s="9"/>
      <c r="AK171" s="9"/>
      <c r="AL171" s="9"/>
      <c r="AM171" s="9"/>
      <c r="AN171" s="9"/>
      <c r="AO171" s="9"/>
      <c r="AP171" s="49"/>
      <c r="AQ171" s="49"/>
      <c r="AR171" s="49"/>
      <c r="AS171" s="49"/>
      <c r="AT171" s="54"/>
    </row>
    <row r="172" spans="1:46" ht="16.2" thickBot="1" x14ac:dyDescent="0.35">
      <c r="A172" s="48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9"/>
      <c r="AI172" s="9"/>
      <c r="AJ172" s="9"/>
      <c r="AK172" s="9"/>
      <c r="AL172" s="9"/>
      <c r="AM172" s="9"/>
      <c r="AN172" s="9"/>
      <c r="AO172" s="9"/>
      <c r="AP172" s="49"/>
      <c r="AQ172" s="49"/>
      <c r="AR172" s="49"/>
      <c r="AS172" s="49"/>
      <c r="AT172" s="54"/>
    </row>
    <row r="173" spans="1:46" ht="16.2" thickBot="1" x14ac:dyDescent="0.35">
      <c r="A173" s="48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9"/>
      <c r="AI173" s="9"/>
      <c r="AJ173" s="9"/>
      <c r="AK173" s="9"/>
      <c r="AL173" s="9"/>
      <c r="AM173" s="9"/>
      <c r="AN173" s="9"/>
      <c r="AO173" s="9"/>
      <c r="AP173" s="49"/>
      <c r="AQ173" s="49"/>
      <c r="AR173" s="49"/>
      <c r="AS173" s="49"/>
      <c r="AT173" s="54"/>
    </row>
    <row r="174" spans="1:46" ht="16.2" thickBot="1" x14ac:dyDescent="0.3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9"/>
      <c r="AI174" s="9"/>
      <c r="AJ174" s="9"/>
      <c r="AK174" s="9"/>
      <c r="AL174" s="9"/>
      <c r="AM174" s="9"/>
      <c r="AN174" s="9"/>
      <c r="AO174" s="9"/>
      <c r="AP174" s="49"/>
      <c r="AQ174" s="49"/>
      <c r="AR174" s="49"/>
      <c r="AS174" s="49"/>
      <c r="AT174" s="54"/>
    </row>
    <row r="175" spans="1:46" ht="16.2" thickBot="1" x14ac:dyDescent="0.3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9"/>
      <c r="AI175" s="9"/>
      <c r="AJ175" s="9"/>
      <c r="AK175" s="9"/>
      <c r="AL175" s="9"/>
      <c r="AM175" s="9"/>
      <c r="AN175" s="9"/>
      <c r="AO175" s="9"/>
      <c r="AP175" s="49"/>
      <c r="AQ175" s="49"/>
      <c r="AR175" s="49"/>
      <c r="AS175" s="49"/>
      <c r="AT175" s="54"/>
    </row>
    <row r="176" spans="1:46" ht="16.2" thickBot="1" x14ac:dyDescent="0.35">
      <c r="A176" s="48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9"/>
      <c r="AI176" s="9"/>
      <c r="AJ176" s="9"/>
      <c r="AK176" s="9"/>
      <c r="AL176" s="9"/>
      <c r="AM176" s="9"/>
      <c r="AN176" s="9"/>
      <c r="AO176" s="9"/>
      <c r="AP176" s="49"/>
      <c r="AQ176" s="49"/>
      <c r="AR176" s="49"/>
      <c r="AS176" s="49"/>
      <c r="AT176" s="54"/>
    </row>
    <row r="177" spans="1:46" ht="16.2" thickBot="1" x14ac:dyDescent="0.35">
      <c r="A177" s="48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9"/>
      <c r="AI177" s="9"/>
      <c r="AJ177" s="9"/>
      <c r="AK177" s="9"/>
      <c r="AL177" s="9"/>
      <c r="AM177" s="9"/>
      <c r="AN177" s="9"/>
      <c r="AO177" s="9"/>
      <c r="AP177" s="49"/>
      <c r="AQ177" s="49"/>
      <c r="AR177" s="49"/>
      <c r="AS177" s="49"/>
      <c r="AT177" s="54"/>
    </row>
    <row r="178" spans="1:46" ht="16.2" thickBot="1" x14ac:dyDescent="0.35">
      <c r="A178" s="48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9"/>
      <c r="AI178" s="9"/>
      <c r="AJ178" s="9"/>
      <c r="AK178" s="9"/>
      <c r="AL178" s="9"/>
      <c r="AM178" s="9"/>
      <c r="AN178" s="9"/>
      <c r="AO178" s="9"/>
      <c r="AP178" s="49"/>
      <c r="AQ178" s="49"/>
      <c r="AR178" s="49"/>
      <c r="AS178" s="49"/>
      <c r="AT178" s="54"/>
    </row>
    <row r="179" spans="1:46" ht="16.2" thickBot="1" x14ac:dyDescent="0.35">
      <c r="A179" s="48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9"/>
      <c r="AI179" s="9"/>
      <c r="AJ179" s="9"/>
      <c r="AK179" s="9"/>
      <c r="AL179" s="9"/>
      <c r="AM179" s="9"/>
      <c r="AN179" s="9"/>
      <c r="AO179" s="9"/>
      <c r="AP179" s="49"/>
      <c r="AQ179" s="49"/>
      <c r="AR179" s="49"/>
      <c r="AS179" s="49"/>
      <c r="AT179" s="54"/>
    </row>
    <row r="180" spans="1:46" ht="16.2" thickBot="1" x14ac:dyDescent="0.35">
      <c r="A180" s="48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9"/>
      <c r="AI180" s="9"/>
      <c r="AJ180" s="9"/>
      <c r="AK180" s="9"/>
      <c r="AL180" s="9"/>
      <c r="AM180" s="9"/>
      <c r="AN180" s="9"/>
      <c r="AO180" s="9"/>
      <c r="AP180" s="49"/>
      <c r="AQ180" s="49"/>
      <c r="AR180" s="49"/>
      <c r="AS180" s="49"/>
      <c r="AT180" s="54"/>
    </row>
    <row r="181" spans="1:46" ht="16.2" thickBot="1" x14ac:dyDescent="0.35">
      <c r="A181" s="48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9"/>
      <c r="AI181" s="9"/>
      <c r="AJ181" s="9"/>
      <c r="AK181" s="9"/>
      <c r="AL181" s="9"/>
      <c r="AM181" s="9"/>
      <c r="AN181" s="9"/>
      <c r="AO181" s="9"/>
      <c r="AP181" s="49"/>
      <c r="AQ181" s="49"/>
      <c r="AR181" s="49"/>
      <c r="AS181" s="49"/>
      <c r="AT181" s="54"/>
    </row>
    <row r="182" spans="1:46" ht="16.2" thickBot="1" x14ac:dyDescent="0.35">
      <c r="A182" s="48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9"/>
      <c r="AI182" s="9"/>
      <c r="AJ182" s="9"/>
      <c r="AK182" s="9"/>
      <c r="AL182" s="9"/>
      <c r="AM182" s="9"/>
      <c r="AN182" s="9"/>
      <c r="AO182" s="9"/>
      <c r="AP182" s="49"/>
      <c r="AQ182" s="49"/>
      <c r="AR182" s="49"/>
      <c r="AS182" s="49"/>
      <c r="AT182" s="54"/>
    </row>
    <row r="183" spans="1:46" ht="16.2" thickBot="1" x14ac:dyDescent="0.35">
      <c r="A183" s="48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9"/>
      <c r="AI183" s="9"/>
      <c r="AJ183" s="9"/>
      <c r="AK183" s="9"/>
      <c r="AL183" s="9"/>
      <c r="AM183" s="9"/>
      <c r="AN183" s="9"/>
      <c r="AO183" s="9"/>
      <c r="AP183" s="49"/>
      <c r="AQ183" s="49"/>
      <c r="AR183" s="49"/>
      <c r="AS183" s="49"/>
      <c r="AT183" s="54"/>
    </row>
    <row r="184" spans="1:46" ht="16.2" thickBot="1" x14ac:dyDescent="0.3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9"/>
      <c r="AI184" s="9"/>
      <c r="AJ184" s="9"/>
      <c r="AK184" s="9"/>
      <c r="AL184" s="9"/>
      <c r="AM184" s="9"/>
      <c r="AN184" s="9"/>
      <c r="AO184" s="9"/>
      <c r="AP184" s="49"/>
      <c r="AQ184" s="49"/>
      <c r="AR184" s="49"/>
      <c r="AS184" s="49"/>
      <c r="AT184" s="54"/>
    </row>
    <row r="185" spans="1:46" ht="16.2" thickBot="1" x14ac:dyDescent="0.3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9"/>
      <c r="AI185" s="9"/>
      <c r="AJ185" s="9"/>
      <c r="AK185" s="9"/>
      <c r="AL185" s="9"/>
      <c r="AM185" s="9"/>
      <c r="AN185" s="9"/>
      <c r="AO185" s="9"/>
      <c r="AP185" s="49"/>
      <c r="AQ185" s="49"/>
      <c r="AR185" s="49"/>
      <c r="AS185" s="49"/>
      <c r="AT185" s="54"/>
    </row>
    <row r="186" spans="1:46" ht="16.2" thickBot="1" x14ac:dyDescent="0.35">
      <c r="A186" s="48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9"/>
      <c r="AI186" s="9"/>
      <c r="AJ186" s="9"/>
      <c r="AK186" s="9"/>
      <c r="AL186" s="9"/>
      <c r="AM186" s="9"/>
      <c r="AN186" s="9"/>
      <c r="AO186" s="9"/>
      <c r="AP186" s="49"/>
      <c r="AQ186" s="49"/>
      <c r="AR186" s="49"/>
      <c r="AS186" s="49"/>
      <c r="AT186" s="54"/>
    </row>
    <row r="187" spans="1:46" ht="16.2" thickBot="1" x14ac:dyDescent="0.35">
      <c r="A187" s="48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9"/>
      <c r="AI187" s="9"/>
      <c r="AJ187" s="9"/>
      <c r="AK187" s="9"/>
      <c r="AL187" s="9"/>
      <c r="AM187" s="9"/>
      <c r="AN187" s="9"/>
      <c r="AO187" s="9"/>
      <c r="AP187" s="49"/>
      <c r="AQ187" s="49"/>
      <c r="AR187" s="49"/>
      <c r="AS187" s="49"/>
      <c r="AT187" s="54"/>
    </row>
    <row r="188" spans="1:46" ht="16.2" thickBot="1" x14ac:dyDescent="0.35">
      <c r="A188" s="48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9"/>
      <c r="AI188" s="9"/>
      <c r="AJ188" s="9"/>
      <c r="AK188" s="9"/>
      <c r="AL188" s="9"/>
      <c r="AM188" s="9"/>
      <c r="AN188" s="9"/>
      <c r="AO188" s="9"/>
      <c r="AP188" s="49"/>
      <c r="AQ188" s="49"/>
      <c r="AR188" s="49"/>
      <c r="AS188" s="49"/>
      <c r="AT188" s="54"/>
    </row>
    <row r="189" spans="1:46" ht="16.2" thickBot="1" x14ac:dyDescent="0.35">
      <c r="A189" s="48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9"/>
      <c r="AI189" s="9"/>
      <c r="AJ189" s="9"/>
      <c r="AK189" s="9"/>
      <c r="AL189" s="9"/>
      <c r="AM189" s="9"/>
      <c r="AN189" s="9"/>
      <c r="AO189" s="9"/>
      <c r="AP189" s="49"/>
      <c r="AQ189" s="49"/>
      <c r="AR189" s="49"/>
      <c r="AS189" s="49"/>
      <c r="AT189" s="54"/>
    </row>
    <row r="190" spans="1:46" ht="16.2" thickBot="1" x14ac:dyDescent="0.35">
      <c r="A190" s="48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9"/>
      <c r="AI190" s="9"/>
      <c r="AJ190" s="9"/>
      <c r="AK190" s="9"/>
      <c r="AL190" s="9"/>
      <c r="AM190" s="9"/>
      <c r="AN190" s="9"/>
      <c r="AO190" s="9"/>
      <c r="AP190" s="49"/>
      <c r="AQ190" s="49"/>
      <c r="AR190" s="49"/>
      <c r="AS190" s="49"/>
      <c r="AT190" s="54"/>
    </row>
    <row r="191" spans="1:46" ht="16.2" thickBot="1" x14ac:dyDescent="0.35">
      <c r="A191" s="48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9"/>
      <c r="AI191" s="9"/>
      <c r="AJ191" s="9"/>
      <c r="AK191" s="9"/>
      <c r="AL191" s="9"/>
      <c r="AM191" s="9"/>
      <c r="AN191" s="9"/>
      <c r="AO191" s="9"/>
      <c r="AP191" s="49"/>
      <c r="AQ191" s="49"/>
      <c r="AR191" s="49"/>
      <c r="AS191" s="49"/>
      <c r="AT191" s="54"/>
    </row>
    <row r="192" spans="1:46" ht="16.2" thickBot="1" x14ac:dyDescent="0.35">
      <c r="A192" s="48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9"/>
      <c r="AI192" s="9"/>
      <c r="AJ192" s="9"/>
      <c r="AK192" s="9"/>
      <c r="AL192" s="9"/>
      <c r="AM192" s="9"/>
      <c r="AN192" s="9"/>
      <c r="AO192" s="9"/>
      <c r="AP192" s="49"/>
      <c r="AQ192" s="49"/>
      <c r="AR192" s="49"/>
      <c r="AS192" s="49"/>
      <c r="AT192" s="54"/>
    </row>
    <row r="193" spans="1:46" ht="16.2" thickBot="1" x14ac:dyDescent="0.35">
      <c r="A193" s="48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9"/>
      <c r="AI193" s="9"/>
      <c r="AJ193" s="9"/>
      <c r="AK193" s="9"/>
      <c r="AL193" s="9"/>
      <c r="AM193" s="9"/>
      <c r="AN193" s="9"/>
      <c r="AO193" s="9"/>
      <c r="AP193" s="49"/>
      <c r="AQ193" s="49"/>
      <c r="AR193" s="49"/>
      <c r="AS193" s="49"/>
      <c r="AT193" s="54"/>
    </row>
    <row r="194" spans="1:46" ht="16.2" thickBot="1" x14ac:dyDescent="0.3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9"/>
      <c r="AI194" s="9"/>
      <c r="AJ194" s="9"/>
      <c r="AK194" s="9"/>
      <c r="AL194" s="9"/>
      <c r="AM194" s="9"/>
      <c r="AN194" s="9"/>
      <c r="AO194" s="9"/>
      <c r="AP194" s="49"/>
      <c r="AQ194" s="49"/>
      <c r="AR194" s="49"/>
      <c r="AS194" s="49"/>
      <c r="AT194" s="54"/>
    </row>
    <row r="195" spans="1:46" ht="16.2" thickBot="1" x14ac:dyDescent="0.3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9"/>
      <c r="AI195" s="9"/>
      <c r="AJ195" s="9"/>
      <c r="AK195" s="9"/>
      <c r="AL195" s="9"/>
      <c r="AM195" s="9"/>
      <c r="AN195" s="9"/>
      <c r="AO195" s="9"/>
      <c r="AP195" s="49"/>
      <c r="AQ195" s="49"/>
      <c r="AR195" s="49"/>
      <c r="AS195" s="49"/>
      <c r="AT195" s="54"/>
    </row>
    <row r="196" spans="1:46" ht="16.2" thickBot="1" x14ac:dyDescent="0.35">
      <c r="A196" s="48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9"/>
      <c r="AI196" s="9"/>
      <c r="AJ196" s="9"/>
      <c r="AK196" s="9"/>
      <c r="AL196" s="9"/>
      <c r="AM196" s="9"/>
      <c r="AN196" s="9"/>
      <c r="AO196" s="9"/>
      <c r="AP196" s="49"/>
      <c r="AQ196" s="49"/>
      <c r="AR196" s="49"/>
      <c r="AS196" s="49"/>
      <c r="AT196" s="54"/>
    </row>
    <row r="197" spans="1:46" ht="16.2" thickBot="1" x14ac:dyDescent="0.35">
      <c r="A197" s="48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9"/>
      <c r="AI197" s="9"/>
      <c r="AJ197" s="9"/>
      <c r="AK197" s="9"/>
      <c r="AL197" s="9"/>
      <c r="AM197" s="9"/>
      <c r="AN197" s="9"/>
      <c r="AO197" s="9"/>
      <c r="AP197" s="49"/>
      <c r="AQ197" s="49"/>
      <c r="AR197" s="49"/>
      <c r="AS197" s="49"/>
      <c r="AT197" s="54"/>
    </row>
    <row r="198" spans="1:46" ht="16.2" thickBot="1" x14ac:dyDescent="0.35">
      <c r="A198" s="48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9"/>
      <c r="AI198" s="9"/>
      <c r="AJ198" s="9"/>
      <c r="AK198" s="9"/>
      <c r="AL198" s="9"/>
      <c r="AM198" s="9"/>
      <c r="AN198" s="9"/>
      <c r="AO198" s="9"/>
      <c r="AP198" s="49"/>
      <c r="AQ198" s="49"/>
      <c r="AR198" s="49"/>
      <c r="AS198" s="49"/>
      <c r="AT198" s="54"/>
    </row>
    <row r="199" spans="1:46" ht="16.2" thickBot="1" x14ac:dyDescent="0.35">
      <c r="A199" s="48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9"/>
      <c r="AI199" s="9"/>
      <c r="AJ199" s="9"/>
      <c r="AK199" s="9"/>
      <c r="AL199" s="9"/>
      <c r="AM199" s="9"/>
      <c r="AN199" s="9"/>
      <c r="AO199" s="9"/>
      <c r="AP199" s="49"/>
      <c r="AQ199" s="49"/>
      <c r="AR199" s="49"/>
      <c r="AS199" s="49"/>
      <c r="AT199" s="54"/>
    </row>
    <row r="200" spans="1:46" ht="16.2" thickBot="1" x14ac:dyDescent="0.35">
      <c r="A200" s="48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9"/>
      <c r="AI200" s="9"/>
      <c r="AJ200" s="9"/>
      <c r="AK200" s="9"/>
      <c r="AL200" s="9"/>
      <c r="AM200" s="9"/>
      <c r="AN200" s="9"/>
      <c r="AO200" s="9"/>
      <c r="AP200" s="49"/>
      <c r="AQ200" s="49"/>
      <c r="AR200" s="49"/>
      <c r="AS200" s="49"/>
      <c r="AT200" s="54"/>
    </row>
    <row r="201" spans="1:46" ht="16.2" thickBot="1" x14ac:dyDescent="0.35">
      <c r="A201" s="48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9"/>
      <c r="AI201" s="9"/>
      <c r="AJ201" s="9"/>
      <c r="AK201" s="9"/>
      <c r="AL201" s="9"/>
      <c r="AM201" s="9"/>
      <c r="AN201" s="9"/>
      <c r="AO201" s="9"/>
      <c r="AP201" s="49"/>
      <c r="AQ201" s="49"/>
      <c r="AR201" s="49"/>
      <c r="AS201" s="49"/>
      <c r="AT201" s="54"/>
    </row>
    <row r="202" spans="1:46" ht="16.2" thickBot="1" x14ac:dyDescent="0.35">
      <c r="A202" s="48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9"/>
      <c r="AI202" s="9"/>
      <c r="AJ202" s="9"/>
      <c r="AK202" s="9"/>
      <c r="AL202" s="9"/>
      <c r="AM202" s="9"/>
      <c r="AN202" s="9"/>
      <c r="AO202" s="9"/>
      <c r="AP202" s="49"/>
      <c r="AQ202" s="49"/>
      <c r="AR202" s="49"/>
      <c r="AS202" s="49"/>
      <c r="AT202" s="54"/>
    </row>
    <row r="203" spans="1:46" ht="16.2" thickBot="1" x14ac:dyDescent="0.35">
      <c r="A203" s="48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9"/>
      <c r="AI203" s="9"/>
      <c r="AJ203" s="9"/>
      <c r="AK203" s="9"/>
      <c r="AL203" s="9"/>
      <c r="AM203" s="9"/>
      <c r="AN203" s="9"/>
      <c r="AO203" s="9"/>
      <c r="AP203" s="49"/>
      <c r="AQ203" s="49"/>
      <c r="AR203" s="49"/>
      <c r="AS203" s="49"/>
      <c r="AT203" s="54"/>
    </row>
    <row r="204" spans="1:46" ht="16.2" thickBot="1" x14ac:dyDescent="0.3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9"/>
      <c r="AI204" s="9"/>
      <c r="AJ204" s="9"/>
      <c r="AK204" s="9"/>
      <c r="AL204" s="9"/>
      <c r="AM204" s="9"/>
      <c r="AN204" s="9"/>
      <c r="AO204" s="9"/>
      <c r="AP204" s="49"/>
      <c r="AQ204" s="49"/>
      <c r="AR204" s="49"/>
      <c r="AS204" s="49"/>
      <c r="AT204" s="54"/>
    </row>
    <row r="205" spans="1:46" ht="16.2" thickBot="1" x14ac:dyDescent="0.3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9"/>
      <c r="AI205" s="9"/>
      <c r="AJ205" s="9"/>
      <c r="AK205" s="9"/>
      <c r="AL205" s="9"/>
      <c r="AM205" s="9"/>
      <c r="AN205" s="9"/>
      <c r="AO205" s="9"/>
      <c r="AP205" s="49"/>
      <c r="AQ205" s="49"/>
      <c r="AR205" s="49"/>
      <c r="AS205" s="49"/>
      <c r="AT205" s="54"/>
    </row>
    <row r="206" spans="1:46" ht="16.2" thickBot="1" x14ac:dyDescent="0.35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9"/>
      <c r="AI206" s="9"/>
      <c r="AJ206" s="9"/>
      <c r="AK206" s="9"/>
      <c r="AL206" s="9"/>
      <c r="AM206" s="9"/>
      <c r="AN206" s="9"/>
      <c r="AO206" s="9"/>
      <c r="AP206" s="49"/>
      <c r="AQ206" s="49"/>
      <c r="AR206" s="49"/>
      <c r="AS206" s="49"/>
      <c r="AT206" s="54"/>
    </row>
    <row r="207" spans="1:46" ht="16.2" thickBot="1" x14ac:dyDescent="0.35">
      <c r="A207" s="48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9"/>
      <c r="AI207" s="9"/>
      <c r="AJ207" s="9"/>
      <c r="AK207" s="9"/>
      <c r="AL207" s="9"/>
      <c r="AM207" s="9"/>
      <c r="AN207" s="9"/>
      <c r="AO207" s="9"/>
      <c r="AP207" s="49"/>
      <c r="AQ207" s="49"/>
      <c r="AR207" s="49"/>
      <c r="AS207" s="49"/>
      <c r="AT207" s="54"/>
    </row>
    <row r="208" spans="1:46" ht="16.2" thickBot="1" x14ac:dyDescent="0.35">
      <c r="A208" s="48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9"/>
      <c r="AI208" s="9"/>
      <c r="AJ208" s="9"/>
      <c r="AK208" s="9"/>
      <c r="AL208" s="9"/>
      <c r="AM208" s="9"/>
      <c r="AN208" s="9"/>
      <c r="AO208" s="9"/>
      <c r="AP208" s="49"/>
      <c r="AQ208" s="49"/>
      <c r="AR208" s="49"/>
      <c r="AS208" s="49"/>
      <c r="AT208" s="54"/>
    </row>
    <row r="209" spans="1:46" ht="16.2" thickBot="1" x14ac:dyDescent="0.35">
      <c r="A209" s="48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9"/>
      <c r="AI209" s="9"/>
      <c r="AJ209" s="9"/>
      <c r="AK209" s="9"/>
      <c r="AL209" s="9"/>
      <c r="AM209" s="9"/>
      <c r="AN209" s="9"/>
      <c r="AO209" s="9"/>
      <c r="AP209" s="49"/>
      <c r="AQ209" s="49"/>
      <c r="AR209" s="49"/>
      <c r="AS209" s="49"/>
      <c r="AT209" s="54"/>
    </row>
    <row r="210" spans="1:46" ht="16.2" thickBot="1" x14ac:dyDescent="0.35">
      <c r="A210" s="48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9"/>
      <c r="AI210" s="9"/>
      <c r="AJ210" s="9"/>
      <c r="AK210" s="9"/>
      <c r="AL210" s="9"/>
      <c r="AM210" s="9"/>
      <c r="AN210" s="9"/>
      <c r="AO210" s="9"/>
      <c r="AP210" s="49"/>
      <c r="AQ210" s="49"/>
      <c r="AR210" s="49"/>
      <c r="AS210" s="49"/>
      <c r="AT210" s="54"/>
    </row>
    <row r="211" spans="1:46" ht="16.2" thickBot="1" x14ac:dyDescent="0.35">
      <c r="A211" s="48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9"/>
      <c r="AI211" s="9"/>
      <c r="AJ211" s="9"/>
      <c r="AK211" s="9"/>
      <c r="AL211" s="9"/>
      <c r="AM211" s="9"/>
      <c r="AN211" s="9"/>
      <c r="AO211" s="9"/>
      <c r="AP211" s="49"/>
      <c r="AQ211" s="49"/>
      <c r="AR211" s="49"/>
      <c r="AS211" s="49"/>
      <c r="AT211" s="54"/>
    </row>
    <row r="212" spans="1:46" ht="16.2" thickBot="1" x14ac:dyDescent="0.35">
      <c r="A212" s="48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9"/>
      <c r="AI212" s="9"/>
      <c r="AJ212" s="9"/>
      <c r="AK212" s="9"/>
      <c r="AL212" s="9"/>
      <c r="AM212" s="9"/>
      <c r="AN212" s="9"/>
      <c r="AO212" s="9"/>
      <c r="AP212" s="49"/>
      <c r="AQ212" s="49"/>
      <c r="AR212" s="49"/>
      <c r="AS212" s="49"/>
      <c r="AT212" s="54"/>
    </row>
    <row r="213" spans="1:46" ht="16.2" thickBot="1" x14ac:dyDescent="0.35">
      <c r="A213" s="48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9"/>
      <c r="AI213" s="9"/>
      <c r="AJ213" s="9"/>
      <c r="AK213" s="9"/>
      <c r="AL213" s="9"/>
      <c r="AM213" s="9"/>
      <c r="AN213" s="9"/>
      <c r="AO213" s="9"/>
      <c r="AP213" s="49"/>
      <c r="AQ213" s="49"/>
      <c r="AR213" s="49"/>
      <c r="AS213" s="49"/>
      <c r="AT213" s="54"/>
    </row>
    <row r="214" spans="1:46" ht="16.2" thickBot="1" x14ac:dyDescent="0.35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9"/>
      <c r="AI214" s="9"/>
      <c r="AJ214" s="9"/>
      <c r="AK214" s="9"/>
      <c r="AL214" s="9"/>
      <c r="AM214" s="9"/>
      <c r="AN214" s="9"/>
      <c r="AO214" s="9"/>
      <c r="AP214" s="49"/>
      <c r="AQ214" s="49"/>
      <c r="AR214" s="49"/>
      <c r="AS214" s="49"/>
      <c r="AT214" s="54"/>
    </row>
    <row r="215" spans="1:46" ht="16.2" thickBot="1" x14ac:dyDescent="0.35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9"/>
      <c r="AI215" s="9"/>
      <c r="AJ215" s="9"/>
      <c r="AK215" s="9"/>
      <c r="AL215" s="9"/>
      <c r="AM215" s="9"/>
      <c r="AN215" s="9"/>
      <c r="AO215" s="9"/>
      <c r="AP215" s="49"/>
      <c r="AQ215" s="49"/>
      <c r="AR215" s="49"/>
      <c r="AS215" s="49"/>
      <c r="AT215" s="54"/>
    </row>
    <row r="216" spans="1:46" ht="16.2" thickBot="1" x14ac:dyDescent="0.35">
      <c r="A216" s="48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9"/>
      <c r="AI216" s="9"/>
      <c r="AJ216" s="9"/>
      <c r="AK216" s="9"/>
      <c r="AL216" s="9"/>
      <c r="AM216" s="9"/>
      <c r="AN216" s="9"/>
      <c r="AO216" s="9"/>
      <c r="AP216" s="49"/>
      <c r="AQ216" s="49"/>
      <c r="AR216" s="49"/>
      <c r="AS216" s="49"/>
      <c r="AT216" s="54"/>
    </row>
    <row r="217" spans="1:46" ht="16.2" thickBot="1" x14ac:dyDescent="0.35">
      <c r="A217" s="48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9"/>
      <c r="AI217" s="9"/>
      <c r="AJ217" s="9"/>
      <c r="AK217" s="9"/>
      <c r="AL217" s="9"/>
      <c r="AM217" s="9"/>
      <c r="AN217" s="9"/>
      <c r="AO217" s="9"/>
      <c r="AP217" s="49"/>
      <c r="AQ217" s="49"/>
      <c r="AR217" s="49"/>
      <c r="AS217" s="49"/>
      <c r="AT217" s="54"/>
    </row>
    <row r="218" spans="1:46" ht="16.2" thickBot="1" x14ac:dyDescent="0.35">
      <c r="A218" s="48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9"/>
      <c r="AI218" s="9"/>
      <c r="AJ218" s="9"/>
      <c r="AK218" s="9"/>
      <c r="AL218" s="9"/>
      <c r="AM218" s="9"/>
      <c r="AN218" s="9"/>
      <c r="AO218" s="9"/>
      <c r="AP218" s="49"/>
      <c r="AQ218" s="49"/>
      <c r="AR218" s="49"/>
      <c r="AS218" s="49"/>
      <c r="AT218" s="54"/>
    </row>
    <row r="219" spans="1:46" ht="16.2" thickBot="1" x14ac:dyDescent="0.35">
      <c r="A219" s="48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9"/>
      <c r="AI219" s="9"/>
      <c r="AJ219" s="9"/>
      <c r="AK219" s="9"/>
      <c r="AL219" s="9"/>
      <c r="AM219" s="9"/>
      <c r="AN219" s="9"/>
      <c r="AO219" s="9"/>
      <c r="AP219" s="49"/>
      <c r="AQ219" s="49"/>
      <c r="AR219" s="49"/>
      <c r="AS219" s="49"/>
      <c r="AT219" s="54"/>
    </row>
    <row r="220" spans="1:46" ht="16.2" thickBot="1" x14ac:dyDescent="0.35">
      <c r="A220" s="48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9"/>
      <c r="AI220" s="9"/>
      <c r="AJ220" s="9"/>
      <c r="AK220" s="9"/>
      <c r="AL220" s="9"/>
      <c r="AM220" s="9"/>
      <c r="AN220" s="9"/>
      <c r="AO220" s="9"/>
      <c r="AP220" s="49"/>
      <c r="AQ220" s="49"/>
      <c r="AR220" s="49"/>
      <c r="AS220" s="49"/>
      <c r="AT220" s="54"/>
    </row>
    <row r="221" spans="1:46" ht="16.2" thickBot="1" x14ac:dyDescent="0.35">
      <c r="A221" s="48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9"/>
      <c r="AI221" s="9"/>
      <c r="AJ221" s="9"/>
      <c r="AK221" s="9"/>
      <c r="AL221" s="9"/>
      <c r="AM221" s="9"/>
      <c r="AN221" s="9"/>
      <c r="AO221" s="9"/>
      <c r="AP221" s="49"/>
      <c r="AQ221" s="49"/>
      <c r="AR221" s="49"/>
      <c r="AS221" s="49"/>
      <c r="AT221" s="54"/>
    </row>
    <row r="222" spans="1:46" ht="16.2" thickBot="1" x14ac:dyDescent="0.35">
      <c r="A222" s="48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9"/>
      <c r="AI222" s="9"/>
      <c r="AJ222" s="9"/>
      <c r="AK222" s="9"/>
      <c r="AL222" s="9"/>
      <c r="AM222" s="9"/>
      <c r="AN222" s="9"/>
      <c r="AO222" s="9"/>
      <c r="AP222" s="49"/>
      <c r="AQ222" s="49"/>
      <c r="AR222" s="49"/>
      <c r="AS222" s="49"/>
      <c r="AT222" s="54"/>
    </row>
    <row r="223" spans="1:46" ht="16.2" thickBot="1" x14ac:dyDescent="0.35">
      <c r="A223" s="48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9"/>
      <c r="AI223" s="9"/>
      <c r="AJ223" s="9"/>
      <c r="AK223" s="9"/>
      <c r="AL223" s="9"/>
      <c r="AM223" s="9"/>
      <c r="AN223" s="9"/>
      <c r="AO223" s="9"/>
      <c r="AP223" s="49"/>
      <c r="AQ223" s="49"/>
      <c r="AR223" s="49"/>
      <c r="AS223" s="49"/>
      <c r="AT223" s="54"/>
    </row>
    <row r="224" spans="1:46" ht="16.2" thickBot="1" x14ac:dyDescent="0.35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9"/>
      <c r="AI224" s="9"/>
      <c r="AJ224" s="9"/>
      <c r="AK224" s="9"/>
      <c r="AL224" s="9"/>
      <c r="AM224" s="9"/>
      <c r="AN224" s="9"/>
      <c r="AO224" s="9"/>
      <c r="AP224" s="49"/>
      <c r="AQ224" s="49"/>
      <c r="AR224" s="49"/>
      <c r="AS224" s="49"/>
      <c r="AT224" s="54"/>
    </row>
    <row r="225" spans="1:46" ht="16.2" thickBot="1" x14ac:dyDescent="0.35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9"/>
      <c r="AI225" s="9"/>
      <c r="AJ225" s="9"/>
      <c r="AK225" s="9"/>
      <c r="AL225" s="9"/>
      <c r="AM225" s="9"/>
      <c r="AN225" s="9"/>
      <c r="AO225" s="9"/>
      <c r="AP225" s="49"/>
      <c r="AQ225" s="49"/>
      <c r="AR225" s="49"/>
      <c r="AS225" s="49"/>
      <c r="AT225" s="54"/>
    </row>
    <row r="226" spans="1:46" ht="16.2" thickBot="1" x14ac:dyDescent="0.35">
      <c r="A226" s="48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9"/>
      <c r="AI226" s="9"/>
      <c r="AJ226" s="9"/>
      <c r="AK226" s="9"/>
      <c r="AL226" s="9"/>
      <c r="AM226" s="9"/>
      <c r="AN226" s="9"/>
      <c r="AO226" s="9"/>
      <c r="AP226" s="49"/>
      <c r="AQ226" s="49"/>
      <c r="AR226" s="49"/>
      <c r="AS226" s="49"/>
      <c r="AT226" s="54"/>
    </row>
    <row r="227" spans="1:46" ht="16.2" thickBot="1" x14ac:dyDescent="0.35">
      <c r="A227" s="48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9"/>
      <c r="AI227" s="9"/>
      <c r="AJ227" s="9"/>
      <c r="AK227" s="9"/>
      <c r="AL227" s="9"/>
      <c r="AM227" s="9"/>
      <c r="AN227" s="9"/>
      <c r="AO227" s="9"/>
      <c r="AP227" s="49"/>
      <c r="AQ227" s="49"/>
      <c r="AR227" s="49"/>
      <c r="AS227" s="49"/>
      <c r="AT227" s="54"/>
    </row>
    <row r="228" spans="1:46" ht="16.2" thickBot="1" x14ac:dyDescent="0.35">
      <c r="A228" s="48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9"/>
      <c r="AI228" s="9"/>
      <c r="AJ228" s="9"/>
      <c r="AK228" s="9"/>
      <c r="AL228" s="9"/>
      <c r="AM228" s="9"/>
      <c r="AN228" s="9"/>
      <c r="AO228" s="9"/>
      <c r="AP228" s="49"/>
      <c r="AQ228" s="49"/>
      <c r="AR228" s="49"/>
      <c r="AS228" s="49"/>
      <c r="AT228" s="54"/>
    </row>
    <row r="229" spans="1:46" ht="16.2" thickBot="1" x14ac:dyDescent="0.35">
      <c r="A229" s="48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9"/>
      <c r="AI229" s="9"/>
      <c r="AJ229" s="9"/>
      <c r="AK229" s="9"/>
      <c r="AL229" s="9"/>
      <c r="AM229" s="9"/>
      <c r="AN229" s="9"/>
      <c r="AO229" s="9"/>
      <c r="AP229" s="49"/>
      <c r="AQ229" s="49"/>
      <c r="AR229" s="49"/>
      <c r="AS229" s="49"/>
      <c r="AT229" s="54"/>
    </row>
    <row r="230" spans="1:46" ht="16.2" thickBot="1" x14ac:dyDescent="0.35">
      <c r="A230" s="48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9"/>
      <c r="AI230" s="9"/>
      <c r="AJ230" s="9"/>
      <c r="AK230" s="9"/>
      <c r="AL230" s="9"/>
      <c r="AM230" s="9"/>
      <c r="AN230" s="9"/>
      <c r="AO230" s="9"/>
      <c r="AP230" s="49"/>
      <c r="AQ230" s="49"/>
      <c r="AR230" s="49"/>
      <c r="AS230" s="49"/>
      <c r="AT230" s="54"/>
    </row>
    <row r="231" spans="1:46" ht="16.2" thickBot="1" x14ac:dyDescent="0.35">
      <c r="A231" s="48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9"/>
      <c r="AI231" s="9"/>
      <c r="AJ231" s="9"/>
      <c r="AK231" s="9"/>
      <c r="AL231" s="9"/>
      <c r="AM231" s="9"/>
      <c r="AN231" s="9"/>
      <c r="AO231" s="9"/>
      <c r="AP231" s="49"/>
      <c r="AQ231" s="49"/>
      <c r="AR231" s="49"/>
      <c r="AS231" s="49"/>
      <c r="AT231" s="54"/>
    </row>
    <row r="232" spans="1:46" ht="16.2" thickBot="1" x14ac:dyDescent="0.35">
      <c r="A232" s="48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9"/>
      <c r="AI232" s="9"/>
      <c r="AJ232" s="9"/>
      <c r="AK232" s="9"/>
      <c r="AL232" s="9"/>
      <c r="AM232" s="9"/>
      <c r="AN232" s="9"/>
      <c r="AO232" s="9"/>
      <c r="AP232" s="49"/>
      <c r="AQ232" s="49"/>
      <c r="AR232" s="49"/>
      <c r="AS232" s="49"/>
      <c r="AT232" s="54"/>
    </row>
    <row r="233" spans="1:46" ht="16.2" thickBot="1" x14ac:dyDescent="0.35">
      <c r="A233" s="48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9"/>
      <c r="AI233" s="9"/>
      <c r="AJ233" s="9"/>
      <c r="AK233" s="9"/>
      <c r="AL233" s="9"/>
      <c r="AM233" s="9"/>
      <c r="AN233" s="9"/>
      <c r="AO233" s="9"/>
      <c r="AP233" s="49"/>
      <c r="AQ233" s="49"/>
      <c r="AR233" s="49"/>
      <c r="AS233" s="49"/>
      <c r="AT233" s="54"/>
    </row>
    <row r="234" spans="1:46" ht="16.2" thickBot="1" x14ac:dyDescent="0.3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9"/>
      <c r="AI234" s="9"/>
      <c r="AJ234" s="9"/>
      <c r="AK234" s="9"/>
      <c r="AL234" s="9"/>
      <c r="AM234" s="9"/>
      <c r="AN234" s="9"/>
      <c r="AO234" s="9"/>
      <c r="AP234" s="49"/>
      <c r="AQ234" s="49"/>
      <c r="AR234" s="49"/>
      <c r="AS234" s="49"/>
      <c r="AT234" s="54"/>
    </row>
    <row r="235" spans="1:46" ht="16.2" thickBot="1" x14ac:dyDescent="0.35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9"/>
      <c r="AI235" s="9"/>
      <c r="AJ235" s="9"/>
      <c r="AK235" s="9"/>
      <c r="AL235" s="9"/>
      <c r="AM235" s="9"/>
      <c r="AN235" s="9"/>
      <c r="AO235" s="9"/>
      <c r="AP235" s="49"/>
      <c r="AQ235" s="49"/>
      <c r="AR235" s="49"/>
      <c r="AS235" s="49"/>
      <c r="AT235" s="54"/>
    </row>
    <row r="236" spans="1:46" ht="16.2" thickBot="1" x14ac:dyDescent="0.35">
      <c r="A236" s="48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9"/>
      <c r="AI236" s="9"/>
      <c r="AJ236" s="9"/>
      <c r="AK236" s="9"/>
      <c r="AL236" s="9"/>
      <c r="AM236" s="9"/>
      <c r="AN236" s="9"/>
      <c r="AO236" s="9"/>
      <c r="AP236" s="49"/>
      <c r="AQ236" s="49"/>
      <c r="AR236" s="49"/>
      <c r="AS236" s="49"/>
      <c r="AT236" s="54"/>
    </row>
    <row r="237" spans="1:46" ht="16.2" thickBot="1" x14ac:dyDescent="0.35">
      <c r="A237" s="48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9"/>
      <c r="AI237" s="9"/>
      <c r="AJ237" s="9"/>
      <c r="AK237" s="9"/>
      <c r="AL237" s="9"/>
      <c r="AM237" s="9"/>
      <c r="AN237" s="9"/>
      <c r="AO237" s="9"/>
      <c r="AP237" s="49"/>
      <c r="AQ237" s="49"/>
      <c r="AR237" s="49"/>
      <c r="AS237" s="49"/>
      <c r="AT237" s="54"/>
    </row>
    <row r="238" spans="1:46" ht="16.2" thickBot="1" x14ac:dyDescent="0.35">
      <c r="A238" s="48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9"/>
      <c r="AI238" s="9"/>
      <c r="AJ238" s="9"/>
      <c r="AK238" s="9"/>
      <c r="AL238" s="9"/>
      <c r="AM238" s="9"/>
      <c r="AN238" s="9"/>
      <c r="AO238" s="9"/>
      <c r="AP238" s="49"/>
      <c r="AQ238" s="49"/>
      <c r="AR238" s="49"/>
      <c r="AS238" s="49"/>
      <c r="AT238" s="54"/>
    </row>
    <row r="239" spans="1:46" ht="16.2" thickBot="1" x14ac:dyDescent="0.35">
      <c r="A239" s="48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9"/>
      <c r="AI239" s="9"/>
      <c r="AJ239" s="9"/>
      <c r="AK239" s="9"/>
      <c r="AL239" s="9"/>
      <c r="AM239" s="9"/>
      <c r="AN239" s="9"/>
      <c r="AO239" s="9"/>
      <c r="AP239" s="49"/>
      <c r="AQ239" s="49"/>
      <c r="AR239" s="49"/>
      <c r="AS239" s="49"/>
      <c r="AT239" s="54"/>
    </row>
    <row r="240" spans="1:46" ht="16.2" thickBot="1" x14ac:dyDescent="0.35">
      <c r="A240" s="48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9"/>
      <c r="AI240" s="9"/>
      <c r="AJ240" s="9"/>
      <c r="AK240" s="9"/>
      <c r="AL240" s="9"/>
      <c r="AM240" s="9"/>
      <c r="AN240" s="9"/>
      <c r="AO240" s="9"/>
      <c r="AP240" s="49"/>
      <c r="AQ240" s="49"/>
      <c r="AR240" s="49"/>
      <c r="AS240" s="49"/>
      <c r="AT240" s="54"/>
    </row>
    <row r="241" spans="1:46" ht="16.2" thickBot="1" x14ac:dyDescent="0.35">
      <c r="A241" s="48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9"/>
      <c r="AI241" s="9"/>
      <c r="AJ241" s="9"/>
      <c r="AK241" s="9"/>
      <c r="AL241" s="9"/>
      <c r="AM241" s="9"/>
      <c r="AN241" s="9"/>
      <c r="AO241" s="9"/>
      <c r="AP241" s="49"/>
      <c r="AQ241" s="49"/>
      <c r="AR241" s="49"/>
      <c r="AS241" s="49"/>
      <c r="AT241" s="54"/>
    </row>
    <row r="242" spans="1:46" ht="16.2" thickBot="1" x14ac:dyDescent="0.35">
      <c r="A242" s="48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9"/>
      <c r="AI242" s="9"/>
      <c r="AJ242" s="9"/>
      <c r="AK242" s="9"/>
      <c r="AL242" s="9"/>
      <c r="AM242" s="9"/>
      <c r="AN242" s="9"/>
      <c r="AO242" s="9"/>
      <c r="AP242" s="49"/>
      <c r="AQ242" s="49"/>
      <c r="AR242" s="49"/>
      <c r="AS242" s="49"/>
      <c r="AT242" s="54"/>
    </row>
    <row r="243" spans="1:46" ht="16.2" thickBot="1" x14ac:dyDescent="0.35">
      <c r="A243" s="48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9"/>
      <c r="AI243" s="9"/>
      <c r="AJ243" s="9"/>
      <c r="AK243" s="9"/>
      <c r="AL243" s="9"/>
      <c r="AM243" s="9"/>
      <c r="AN243" s="9"/>
      <c r="AO243" s="9"/>
      <c r="AP243" s="49"/>
      <c r="AQ243" s="49"/>
      <c r="AR243" s="49"/>
      <c r="AS243" s="49"/>
      <c r="AT243" s="54"/>
    </row>
    <row r="244" spans="1:46" ht="16.2" thickBot="1" x14ac:dyDescent="0.35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9"/>
      <c r="AI244" s="9"/>
      <c r="AJ244" s="9"/>
      <c r="AK244" s="9"/>
      <c r="AL244" s="9"/>
      <c r="AM244" s="9"/>
      <c r="AN244" s="9"/>
      <c r="AO244" s="9"/>
      <c r="AP244" s="49"/>
      <c r="AQ244" s="49"/>
      <c r="AR244" s="49"/>
      <c r="AS244" s="49"/>
      <c r="AT244" s="54"/>
    </row>
    <row r="245" spans="1:46" ht="16.2" thickBot="1" x14ac:dyDescent="0.35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9"/>
      <c r="AI245" s="9"/>
      <c r="AJ245" s="9"/>
      <c r="AK245" s="9"/>
      <c r="AL245" s="9"/>
      <c r="AM245" s="9"/>
      <c r="AN245" s="9"/>
      <c r="AO245" s="9"/>
      <c r="AP245" s="49"/>
      <c r="AQ245" s="49"/>
      <c r="AR245" s="49"/>
      <c r="AS245" s="49"/>
      <c r="AT245" s="54"/>
    </row>
    <row r="246" spans="1:46" ht="16.2" thickBot="1" x14ac:dyDescent="0.35">
      <c r="A246" s="48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9"/>
      <c r="AI246" s="9"/>
      <c r="AJ246" s="9"/>
      <c r="AK246" s="9"/>
      <c r="AL246" s="9"/>
      <c r="AM246" s="9"/>
      <c r="AN246" s="9"/>
      <c r="AO246" s="9"/>
      <c r="AP246" s="49"/>
      <c r="AQ246" s="49"/>
      <c r="AR246" s="49"/>
      <c r="AS246" s="49"/>
      <c r="AT246" s="54"/>
    </row>
    <row r="247" spans="1:46" ht="16.2" thickBot="1" x14ac:dyDescent="0.35">
      <c r="A247" s="48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9"/>
      <c r="AI247" s="9"/>
      <c r="AJ247" s="9"/>
      <c r="AK247" s="9"/>
      <c r="AL247" s="9"/>
      <c r="AM247" s="9"/>
      <c r="AN247" s="9"/>
      <c r="AO247" s="9"/>
      <c r="AP247" s="49"/>
      <c r="AQ247" s="49"/>
      <c r="AR247" s="49"/>
      <c r="AS247" s="49"/>
      <c r="AT247" s="54"/>
    </row>
    <row r="248" spans="1:46" ht="16.2" thickBot="1" x14ac:dyDescent="0.35">
      <c r="A248" s="48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9"/>
      <c r="AI248" s="9"/>
      <c r="AJ248" s="9"/>
      <c r="AK248" s="9"/>
      <c r="AL248" s="9"/>
      <c r="AM248" s="9"/>
      <c r="AN248" s="9"/>
      <c r="AO248" s="9"/>
      <c r="AP248" s="49"/>
      <c r="AQ248" s="49"/>
      <c r="AR248" s="49"/>
      <c r="AS248" s="49"/>
      <c r="AT248" s="54"/>
    </row>
    <row r="249" spans="1:46" ht="16.2" thickBot="1" x14ac:dyDescent="0.35">
      <c r="A249" s="48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9"/>
      <c r="AI249" s="9"/>
      <c r="AJ249" s="9"/>
      <c r="AK249" s="9"/>
      <c r="AL249" s="9"/>
      <c r="AM249" s="9"/>
      <c r="AN249" s="9"/>
      <c r="AO249" s="9"/>
      <c r="AP249" s="49"/>
      <c r="AQ249" s="49"/>
      <c r="AR249" s="49"/>
      <c r="AS249" s="49"/>
      <c r="AT249" s="54"/>
    </row>
    <row r="250" spans="1:46" ht="16.2" thickBot="1" x14ac:dyDescent="0.35">
      <c r="A250" s="48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9"/>
      <c r="AI250" s="9"/>
      <c r="AJ250" s="9"/>
      <c r="AK250" s="9"/>
      <c r="AL250" s="9"/>
      <c r="AM250" s="9"/>
      <c r="AN250" s="9"/>
      <c r="AO250" s="9"/>
      <c r="AP250" s="49"/>
      <c r="AQ250" s="49"/>
      <c r="AR250" s="49"/>
      <c r="AS250" s="49"/>
      <c r="AT250" s="54"/>
    </row>
    <row r="251" spans="1:46" ht="16.2" thickBot="1" x14ac:dyDescent="0.35">
      <c r="A251" s="48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9"/>
      <c r="AI251" s="9"/>
      <c r="AJ251" s="9"/>
      <c r="AK251" s="9"/>
      <c r="AL251" s="9"/>
      <c r="AM251" s="9"/>
      <c r="AN251" s="9"/>
      <c r="AO251" s="9"/>
      <c r="AP251" s="49"/>
      <c r="AQ251" s="49"/>
      <c r="AR251" s="49"/>
      <c r="AS251" s="49"/>
      <c r="AT251" s="54"/>
    </row>
    <row r="252" spans="1:46" ht="16.2" thickBot="1" x14ac:dyDescent="0.35">
      <c r="A252" s="48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9"/>
      <c r="AI252" s="9"/>
      <c r="AJ252" s="9"/>
      <c r="AK252" s="9"/>
      <c r="AL252" s="9"/>
      <c r="AM252" s="9"/>
      <c r="AN252" s="9"/>
      <c r="AO252" s="9"/>
      <c r="AP252" s="49"/>
      <c r="AQ252" s="49"/>
      <c r="AR252" s="49"/>
      <c r="AS252" s="49"/>
      <c r="AT252" s="54"/>
    </row>
    <row r="253" spans="1:46" ht="16.2" thickBot="1" x14ac:dyDescent="0.35">
      <c r="A253" s="48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9"/>
      <c r="AI253" s="9"/>
      <c r="AJ253" s="9"/>
      <c r="AK253" s="9"/>
      <c r="AL253" s="9"/>
      <c r="AM253" s="9"/>
      <c r="AN253" s="9"/>
      <c r="AO253" s="9"/>
      <c r="AP253" s="49"/>
      <c r="AQ253" s="49"/>
      <c r="AR253" s="49"/>
      <c r="AS253" s="49"/>
      <c r="AT253" s="54"/>
    </row>
    <row r="254" spans="1:46" ht="16.2" thickBot="1" x14ac:dyDescent="0.35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9"/>
      <c r="AI254" s="9"/>
      <c r="AJ254" s="9"/>
      <c r="AK254" s="9"/>
      <c r="AL254" s="9"/>
      <c r="AM254" s="9"/>
      <c r="AN254" s="9"/>
      <c r="AO254" s="9"/>
      <c r="AP254" s="49"/>
      <c r="AQ254" s="49"/>
      <c r="AR254" s="49"/>
      <c r="AS254" s="49"/>
      <c r="AT254" s="54"/>
    </row>
    <row r="255" spans="1:46" ht="16.2" thickBot="1" x14ac:dyDescent="0.35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9"/>
      <c r="AI255" s="9"/>
      <c r="AJ255" s="9"/>
      <c r="AK255" s="9"/>
      <c r="AL255" s="9"/>
      <c r="AM255" s="9"/>
      <c r="AN255" s="9"/>
      <c r="AO255" s="9"/>
      <c r="AP255" s="49"/>
      <c r="AQ255" s="49"/>
      <c r="AR255" s="49"/>
      <c r="AS255" s="49"/>
      <c r="AT255" s="54"/>
    </row>
    <row r="256" spans="1:46" ht="16.2" thickBot="1" x14ac:dyDescent="0.35">
      <c r="A256" s="48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9"/>
      <c r="AI256" s="9"/>
      <c r="AJ256" s="9"/>
      <c r="AK256" s="9"/>
      <c r="AL256" s="9"/>
      <c r="AM256" s="9"/>
      <c r="AN256" s="9"/>
      <c r="AO256" s="9"/>
      <c r="AP256" s="49"/>
      <c r="AQ256" s="49"/>
      <c r="AR256" s="49"/>
      <c r="AS256" s="49"/>
      <c r="AT256" s="54"/>
    </row>
    <row r="257" spans="1:46" ht="16.2" thickBot="1" x14ac:dyDescent="0.35">
      <c r="A257" s="48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9"/>
      <c r="AI257" s="9"/>
      <c r="AJ257" s="9"/>
      <c r="AK257" s="9"/>
      <c r="AL257" s="9"/>
      <c r="AM257" s="9"/>
      <c r="AN257" s="9"/>
      <c r="AO257" s="9"/>
      <c r="AP257" s="49"/>
      <c r="AQ257" s="49"/>
      <c r="AR257" s="49"/>
      <c r="AS257" s="49"/>
      <c r="AT257" s="54"/>
    </row>
    <row r="258" spans="1:46" ht="16.2" thickBot="1" x14ac:dyDescent="0.35">
      <c r="A258" s="48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9"/>
      <c r="AI258" s="9"/>
      <c r="AJ258" s="9"/>
      <c r="AK258" s="9"/>
      <c r="AL258" s="9"/>
      <c r="AM258" s="9"/>
      <c r="AN258" s="9"/>
      <c r="AO258" s="9"/>
      <c r="AP258" s="49"/>
      <c r="AQ258" s="49"/>
      <c r="AR258" s="49"/>
      <c r="AS258" s="49"/>
      <c r="AT258" s="54"/>
    </row>
    <row r="259" spans="1:46" ht="16.2" thickBot="1" x14ac:dyDescent="0.35">
      <c r="A259" s="48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9"/>
      <c r="AI259" s="9"/>
      <c r="AJ259" s="9"/>
      <c r="AK259" s="9"/>
      <c r="AL259" s="9"/>
      <c r="AM259" s="9"/>
      <c r="AN259" s="9"/>
      <c r="AO259" s="9"/>
      <c r="AP259" s="49"/>
      <c r="AQ259" s="49"/>
      <c r="AR259" s="49"/>
      <c r="AS259" s="49"/>
      <c r="AT259" s="54"/>
    </row>
    <row r="260" spans="1:46" ht="16.2" thickBot="1" x14ac:dyDescent="0.35">
      <c r="A260" s="48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9"/>
      <c r="AI260" s="9"/>
      <c r="AJ260" s="9"/>
      <c r="AK260" s="9"/>
      <c r="AL260" s="9"/>
      <c r="AM260" s="9"/>
      <c r="AN260" s="9"/>
      <c r="AO260" s="9"/>
      <c r="AP260" s="49"/>
      <c r="AQ260" s="49"/>
      <c r="AR260" s="49"/>
      <c r="AS260" s="49"/>
      <c r="AT260" s="54"/>
    </row>
    <row r="261" spans="1:46" ht="16.2" thickBot="1" x14ac:dyDescent="0.35">
      <c r="A261" s="48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9"/>
      <c r="AI261" s="9"/>
      <c r="AJ261" s="9"/>
      <c r="AK261" s="9"/>
      <c r="AL261" s="9"/>
      <c r="AM261" s="9"/>
      <c r="AN261" s="9"/>
      <c r="AO261" s="9"/>
      <c r="AP261" s="49"/>
      <c r="AQ261" s="49"/>
      <c r="AR261" s="49"/>
      <c r="AS261" s="49"/>
      <c r="AT261" s="54"/>
    </row>
    <row r="262" spans="1:46" ht="16.2" thickBot="1" x14ac:dyDescent="0.35">
      <c r="A262" s="48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9"/>
      <c r="AI262" s="9"/>
      <c r="AJ262" s="9"/>
      <c r="AK262" s="9"/>
      <c r="AL262" s="9"/>
      <c r="AM262" s="9"/>
      <c r="AN262" s="9"/>
      <c r="AO262" s="9"/>
      <c r="AP262" s="49"/>
      <c r="AQ262" s="49"/>
      <c r="AR262" s="49"/>
      <c r="AS262" s="49"/>
      <c r="AT262" s="54"/>
    </row>
    <row r="263" spans="1:46" ht="16.2" thickBot="1" x14ac:dyDescent="0.35">
      <c r="A263" s="48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9"/>
      <c r="AI263" s="9"/>
      <c r="AJ263" s="9"/>
      <c r="AK263" s="9"/>
      <c r="AL263" s="9"/>
      <c r="AM263" s="9"/>
      <c r="AN263" s="9"/>
      <c r="AO263" s="9"/>
      <c r="AP263" s="49"/>
      <c r="AQ263" s="49"/>
      <c r="AR263" s="49"/>
      <c r="AS263" s="49"/>
      <c r="AT263" s="54"/>
    </row>
    <row r="264" spans="1:46" ht="16.2" thickBot="1" x14ac:dyDescent="0.35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9"/>
      <c r="AI264" s="9"/>
      <c r="AJ264" s="9"/>
      <c r="AK264" s="9"/>
      <c r="AL264" s="9"/>
      <c r="AM264" s="9"/>
      <c r="AN264" s="9"/>
      <c r="AO264" s="9"/>
      <c r="AP264" s="49"/>
      <c r="AQ264" s="49"/>
      <c r="AR264" s="49"/>
      <c r="AS264" s="49"/>
      <c r="AT264" s="54"/>
    </row>
    <row r="265" spans="1:46" ht="16.2" thickBot="1" x14ac:dyDescent="0.35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9"/>
      <c r="AI265" s="9"/>
      <c r="AJ265" s="9"/>
      <c r="AK265" s="9"/>
      <c r="AL265" s="9"/>
      <c r="AM265" s="9"/>
      <c r="AN265" s="9"/>
      <c r="AO265" s="9"/>
      <c r="AP265" s="49"/>
      <c r="AQ265" s="49"/>
      <c r="AR265" s="49"/>
      <c r="AS265" s="49"/>
      <c r="AT265" s="54"/>
    </row>
    <row r="266" spans="1:46" ht="16.2" thickBot="1" x14ac:dyDescent="0.35">
      <c r="A266" s="48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9"/>
      <c r="AI266" s="9"/>
      <c r="AJ266" s="9"/>
      <c r="AK266" s="9"/>
      <c r="AL266" s="9"/>
      <c r="AM266" s="9"/>
      <c r="AN266" s="9"/>
      <c r="AO266" s="9"/>
      <c r="AP266" s="49"/>
      <c r="AQ266" s="49"/>
      <c r="AR266" s="49"/>
      <c r="AS266" s="49"/>
      <c r="AT266" s="54"/>
    </row>
    <row r="267" spans="1:46" ht="16.2" thickBot="1" x14ac:dyDescent="0.35">
      <c r="A267" s="48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9"/>
      <c r="AI267" s="9"/>
      <c r="AJ267" s="9"/>
      <c r="AK267" s="9"/>
      <c r="AL267" s="9"/>
      <c r="AM267" s="9"/>
      <c r="AN267" s="9"/>
      <c r="AO267" s="9"/>
      <c r="AP267" s="49"/>
      <c r="AQ267" s="49"/>
      <c r="AR267" s="49"/>
      <c r="AS267" s="49"/>
      <c r="AT267" s="54"/>
    </row>
    <row r="268" spans="1:46" ht="16.2" thickBot="1" x14ac:dyDescent="0.35">
      <c r="A268" s="48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9"/>
      <c r="AI268" s="9"/>
      <c r="AJ268" s="9"/>
      <c r="AK268" s="9"/>
      <c r="AL268" s="9"/>
      <c r="AM268" s="9"/>
      <c r="AN268" s="9"/>
      <c r="AO268" s="9"/>
      <c r="AP268" s="49"/>
      <c r="AQ268" s="49"/>
      <c r="AR268" s="49"/>
      <c r="AS268" s="49"/>
      <c r="AT268" s="54"/>
    </row>
    <row r="269" spans="1:46" ht="16.2" thickBot="1" x14ac:dyDescent="0.35">
      <c r="A269" s="48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9"/>
      <c r="AI269" s="9"/>
      <c r="AJ269" s="9"/>
      <c r="AK269" s="9"/>
      <c r="AL269" s="9"/>
      <c r="AM269" s="9"/>
      <c r="AN269" s="9"/>
      <c r="AO269" s="9"/>
      <c r="AP269" s="49"/>
      <c r="AQ269" s="49"/>
      <c r="AR269" s="49"/>
      <c r="AS269" s="49"/>
      <c r="AT269" s="54"/>
    </row>
    <row r="270" spans="1:46" ht="16.2" thickBot="1" x14ac:dyDescent="0.35">
      <c r="A270" s="48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9"/>
      <c r="AI270" s="9"/>
      <c r="AJ270" s="9"/>
      <c r="AK270" s="9"/>
      <c r="AL270" s="9"/>
      <c r="AM270" s="9"/>
      <c r="AN270" s="9"/>
      <c r="AO270" s="9"/>
      <c r="AP270" s="49"/>
      <c r="AQ270" s="49"/>
      <c r="AR270" s="49"/>
      <c r="AS270" s="49"/>
      <c r="AT270" s="54"/>
    </row>
    <row r="271" spans="1:46" ht="16.2" thickBot="1" x14ac:dyDescent="0.35">
      <c r="A271" s="48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9"/>
      <c r="AI271" s="9"/>
      <c r="AJ271" s="9"/>
      <c r="AK271" s="9"/>
      <c r="AL271" s="9"/>
      <c r="AM271" s="9"/>
      <c r="AN271" s="9"/>
      <c r="AO271" s="9"/>
      <c r="AP271" s="49"/>
      <c r="AQ271" s="49"/>
      <c r="AR271" s="49"/>
      <c r="AS271" s="49"/>
      <c r="AT271" s="54"/>
    </row>
    <row r="272" spans="1:46" ht="16.2" thickBot="1" x14ac:dyDescent="0.35">
      <c r="A272" s="48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9"/>
      <c r="AI272" s="9"/>
      <c r="AJ272" s="9"/>
      <c r="AK272" s="9"/>
      <c r="AL272" s="9"/>
      <c r="AM272" s="9"/>
      <c r="AN272" s="9"/>
      <c r="AO272" s="9"/>
      <c r="AP272" s="49"/>
      <c r="AQ272" s="49"/>
      <c r="AR272" s="49"/>
      <c r="AS272" s="49"/>
      <c r="AT272" s="54"/>
    </row>
    <row r="273" spans="1:46" ht="16.2" thickBot="1" x14ac:dyDescent="0.35">
      <c r="A273" s="48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9"/>
      <c r="AI273" s="9"/>
      <c r="AJ273" s="9"/>
      <c r="AK273" s="9"/>
      <c r="AL273" s="9"/>
      <c r="AM273" s="9"/>
      <c r="AN273" s="9"/>
      <c r="AO273" s="9"/>
      <c r="AP273" s="49"/>
      <c r="AQ273" s="49"/>
      <c r="AR273" s="49"/>
      <c r="AS273" s="49"/>
      <c r="AT273" s="54"/>
    </row>
    <row r="274" spans="1:46" ht="16.2" thickBot="1" x14ac:dyDescent="0.3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9"/>
      <c r="AI274" s="9"/>
      <c r="AJ274" s="9"/>
      <c r="AK274" s="9"/>
      <c r="AL274" s="9"/>
      <c r="AM274" s="9"/>
      <c r="AN274" s="9"/>
      <c r="AO274" s="9"/>
      <c r="AP274" s="49"/>
      <c r="AQ274" s="49"/>
      <c r="AR274" s="49"/>
      <c r="AS274" s="49"/>
      <c r="AT274" s="54"/>
    </row>
    <row r="275" spans="1:46" ht="16.2" thickBot="1" x14ac:dyDescent="0.35">
      <c r="A275" s="48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9"/>
      <c r="AI275" s="9"/>
      <c r="AJ275" s="9"/>
      <c r="AK275" s="9"/>
      <c r="AL275" s="9"/>
      <c r="AM275" s="9"/>
      <c r="AN275" s="9"/>
      <c r="AO275" s="9"/>
      <c r="AP275" s="49"/>
      <c r="AQ275" s="49"/>
      <c r="AR275" s="49"/>
      <c r="AS275" s="49"/>
      <c r="AT275" s="54"/>
    </row>
    <row r="276" spans="1:46" ht="16.2" thickBot="1" x14ac:dyDescent="0.35">
      <c r="A276" s="48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9"/>
      <c r="AI276" s="9"/>
      <c r="AJ276" s="9"/>
      <c r="AK276" s="9"/>
      <c r="AL276" s="9"/>
      <c r="AM276" s="9"/>
      <c r="AN276" s="9"/>
      <c r="AO276" s="9"/>
      <c r="AP276" s="49"/>
      <c r="AQ276" s="49"/>
      <c r="AR276" s="49"/>
      <c r="AS276" s="49"/>
      <c r="AT276" s="54"/>
    </row>
    <row r="277" spans="1:46" ht="16.2" thickBot="1" x14ac:dyDescent="0.35">
      <c r="A277" s="48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9"/>
      <c r="AI277" s="9"/>
      <c r="AJ277" s="9"/>
      <c r="AK277" s="9"/>
      <c r="AL277" s="9"/>
      <c r="AM277" s="9"/>
      <c r="AN277" s="9"/>
      <c r="AO277" s="9"/>
      <c r="AP277" s="49"/>
      <c r="AQ277" s="49"/>
      <c r="AR277" s="49"/>
      <c r="AS277" s="49"/>
      <c r="AT277" s="54"/>
    </row>
    <row r="278" spans="1:46" ht="16.2" thickBot="1" x14ac:dyDescent="0.35">
      <c r="A278" s="48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9"/>
      <c r="AI278" s="9"/>
      <c r="AJ278" s="9"/>
      <c r="AK278" s="9"/>
      <c r="AL278" s="9"/>
      <c r="AM278" s="9"/>
      <c r="AN278" s="9"/>
      <c r="AO278" s="9"/>
      <c r="AP278" s="49"/>
      <c r="AQ278" s="49"/>
      <c r="AR278" s="49"/>
      <c r="AS278" s="49"/>
      <c r="AT278" s="54"/>
    </row>
    <row r="279" spans="1:46" ht="16.2" thickBot="1" x14ac:dyDescent="0.35">
      <c r="A279" s="48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9"/>
      <c r="AI279" s="9"/>
      <c r="AJ279" s="9"/>
      <c r="AK279" s="9"/>
      <c r="AL279" s="9"/>
      <c r="AM279" s="9"/>
      <c r="AN279" s="9"/>
      <c r="AO279" s="9"/>
      <c r="AP279" s="49"/>
      <c r="AQ279" s="49"/>
      <c r="AR279" s="49"/>
      <c r="AS279" s="49"/>
      <c r="AT279" s="54"/>
    </row>
    <row r="280" spans="1:46" ht="16.2" thickBot="1" x14ac:dyDescent="0.35">
      <c r="A280" s="48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9"/>
      <c r="AI280" s="9"/>
      <c r="AJ280" s="9"/>
      <c r="AK280" s="9"/>
      <c r="AL280" s="9"/>
      <c r="AM280" s="9"/>
      <c r="AN280" s="9"/>
      <c r="AO280" s="9"/>
      <c r="AP280" s="49"/>
      <c r="AQ280" s="49"/>
      <c r="AR280" s="49"/>
      <c r="AS280" s="49"/>
      <c r="AT280" s="54"/>
    </row>
    <row r="281" spans="1:46" ht="16.2" thickBot="1" x14ac:dyDescent="0.35">
      <c r="A281" s="48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9"/>
      <c r="AI281" s="9"/>
      <c r="AJ281" s="9"/>
      <c r="AK281" s="9"/>
      <c r="AL281" s="9"/>
      <c r="AM281" s="9"/>
      <c r="AN281" s="9"/>
      <c r="AO281" s="9"/>
      <c r="AP281" s="49"/>
      <c r="AQ281" s="49"/>
      <c r="AR281" s="49"/>
      <c r="AS281" s="49"/>
      <c r="AT281" s="54"/>
    </row>
    <row r="282" spans="1:46" ht="16.2" thickBot="1" x14ac:dyDescent="0.35">
      <c r="A282" s="48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9"/>
      <c r="AI282" s="9"/>
      <c r="AJ282" s="9"/>
      <c r="AK282" s="9"/>
      <c r="AL282" s="9"/>
      <c r="AM282" s="9"/>
      <c r="AN282" s="9"/>
      <c r="AO282" s="9"/>
      <c r="AP282" s="49"/>
      <c r="AQ282" s="49"/>
      <c r="AR282" s="49"/>
      <c r="AS282" s="49"/>
      <c r="AT282" s="54"/>
    </row>
    <row r="283" spans="1:46" ht="16.2" thickBot="1" x14ac:dyDescent="0.35">
      <c r="A283" s="48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9"/>
      <c r="AI283" s="9"/>
      <c r="AJ283" s="9"/>
      <c r="AK283" s="9"/>
      <c r="AL283" s="9"/>
      <c r="AM283" s="9"/>
      <c r="AN283" s="9"/>
      <c r="AO283" s="9"/>
      <c r="AP283" s="49"/>
      <c r="AQ283" s="49"/>
      <c r="AR283" s="49"/>
      <c r="AS283" s="49"/>
      <c r="AT283" s="54"/>
    </row>
    <row r="284" spans="1:46" ht="16.2" thickBot="1" x14ac:dyDescent="0.35">
      <c r="A284" s="48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9"/>
      <c r="AI284" s="9"/>
      <c r="AJ284" s="9"/>
      <c r="AK284" s="9"/>
      <c r="AL284" s="9"/>
      <c r="AM284" s="9"/>
      <c r="AN284" s="9"/>
      <c r="AO284" s="9"/>
      <c r="AP284" s="49"/>
      <c r="AQ284" s="49"/>
      <c r="AR284" s="49"/>
      <c r="AS284" s="49"/>
      <c r="AT284" s="54"/>
    </row>
    <row r="285" spans="1:46" ht="16.2" thickBot="1" x14ac:dyDescent="0.35">
      <c r="A285" s="48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9"/>
      <c r="AI285" s="9"/>
      <c r="AJ285" s="9"/>
      <c r="AK285" s="9"/>
      <c r="AL285" s="9"/>
      <c r="AM285" s="9"/>
      <c r="AN285" s="9"/>
      <c r="AO285" s="9"/>
      <c r="AP285" s="49"/>
      <c r="AQ285" s="49"/>
      <c r="AR285" s="49"/>
      <c r="AS285" s="49"/>
      <c r="AT285" s="54"/>
    </row>
    <row r="286" spans="1:46" ht="16.2" thickBot="1" x14ac:dyDescent="0.35">
      <c r="A286" s="48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9"/>
      <c r="AI286" s="9"/>
      <c r="AJ286" s="9"/>
      <c r="AK286" s="9"/>
      <c r="AL286" s="9"/>
      <c r="AM286" s="9"/>
      <c r="AN286" s="9"/>
      <c r="AO286" s="9"/>
      <c r="AP286" s="49"/>
      <c r="AQ286" s="49"/>
      <c r="AR286" s="49"/>
      <c r="AS286" s="49"/>
      <c r="AT286" s="54"/>
    </row>
    <row r="287" spans="1:46" ht="16.2" thickBot="1" x14ac:dyDescent="0.35">
      <c r="A287" s="48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9"/>
      <c r="AI287" s="9"/>
      <c r="AJ287" s="9"/>
      <c r="AK287" s="9"/>
      <c r="AL287" s="9"/>
      <c r="AM287" s="9"/>
      <c r="AN287" s="9"/>
      <c r="AO287" s="9"/>
      <c r="AP287" s="49"/>
      <c r="AQ287" s="49"/>
      <c r="AR287" s="49"/>
      <c r="AS287" s="49"/>
      <c r="AT287" s="54"/>
    </row>
    <row r="288" spans="1:46" ht="16.2" thickBot="1" x14ac:dyDescent="0.35">
      <c r="A288" s="48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9"/>
      <c r="AI288" s="9"/>
      <c r="AJ288" s="9"/>
      <c r="AK288" s="9"/>
      <c r="AL288" s="9"/>
      <c r="AM288" s="9"/>
      <c r="AN288" s="9"/>
      <c r="AO288" s="9"/>
      <c r="AP288" s="49"/>
      <c r="AQ288" s="49"/>
      <c r="AR288" s="49"/>
      <c r="AS288" s="49"/>
      <c r="AT288" s="54"/>
    </row>
    <row r="289" spans="1:46" ht="16.2" thickBot="1" x14ac:dyDescent="0.35">
      <c r="A289" s="48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9"/>
      <c r="AI289" s="9"/>
      <c r="AJ289" s="9"/>
      <c r="AK289" s="9"/>
      <c r="AL289" s="9"/>
      <c r="AM289" s="9"/>
      <c r="AN289" s="9"/>
      <c r="AO289" s="9"/>
      <c r="AP289" s="49"/>
      <c r="AQ289" s="49"/>
      <c r="AR289" s="49"/>
      <c r="AS289" s="49"/>
      <c r="AT289" s="54"/>
    </row>
    <row r="290" spans="1:46" ht="16.2" thickBot="1" x14ac:dyDescent="0.35">
      <c r="A290" s="48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9"/>
      <c r="AI290" s="9"/>
      <c r="AJ290" s="9"/>
      <c r="AK290" s="9"/>
      <c r="AL290" s="9"/>
      <c r="AM290" s="9"/>
      <c r="AN290" s="9"/>
      <c r="AO290" s="9"/>
      <c r="AP290" s="49"/>
      <c r="AQ290" s="49"/>
      <c r="AR290" s="49"/>
      <c r="AS290" s="49"/>
      <c r="AT290" s="54"/>
    </row>
    <row r="291" spans="1:46" ht="16.2" thickBot="1" x14ac:dyDescent="0.35">
      <c r="A291" s="48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9"/>
      <c r="AI291" s="9"/>
      <c r="AJ291" s="9"/>
      <c r="AK291" s="9"/>
      <c r="AL291" s="9"/>
      <c r="AM291" s="9"/>
      <c r="AN291" s="9"/>
      <c r="AO291" s="9"/>
      <c r="AP291" s="49"/>
      <c r="AQ291" s="49"/>
      <c r="AR291" s="49"/>
      <c r="AS291" s="49"/>
      <c r="AT291" s="54"/>
    </row>
    <row r="292" spans="1:46" ht="16.2" thickBot="1" x14ac:dyDescent="0.35">
      <c r="A292" s="48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9"/>
      <c r="AI292" s="9"/>
      <c r="AJ292" s="9"/>
      <c r="AK292" s="9"/>
      <c r="AL292" s="9"/>
      <c r="AM292" s="9"/>
      <c r="AN292" s="9"/>
      <c r="AO292" s="9"/>
      <c r="AP292" s="49"/>
      <c r="AQ292" s="49"/>
      <c r="AR292" s="49"/>
      <c r="AS292" s="49"/>
      <c r="AT292" s="54"/>
    </row>
    <row r="293" spans="1:46" ht="16.2" thickBot="1" x14ac:dyDescent="0.35">
      <c r="A293" s="48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9"/>
      <c r="AI293" s="9"/>
      <c r="AJ293" s="9"/>
      <c r="AK293" s="9"/>
      <c r="AL293" s="9"/>
      <c r="AM293" s="9"/>
      <c r="AN293" s="9"/>
      <c r="AO293" s="9"/>
      <c r="AP293" s="49"/>
      <c r="AQ293" s="49"/>
      <c r="AR293" s="49"/>
      <c r="AS293" s="49"/>
      <c r="AT293" s="54"/>
    </row>
    <row r="294" spans="1:46" ht="16.2" thickBot="1" x14ac:dyDescent="0.35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9"/>
      <c r="AI294" s="9"/>
      <c r="AJ294" s="9"/>
      <c r="AK294" s="9"/>
      <c r="AL294" s="9"/>
      <c r="AM294" s="9"/>
      <c r="AN294" s="9"/>
      <c r="AO294" s="9"/>
      <c r="AP294" s="49"/>
      <c r="AQ294" s="49"/>
      <c r="AR294" s="49"/>
      <c r="AS294" s="49"/>
      <c r="AT294" s="54"/>
    </row>
    <row r="295" spans="1:46" ht="16.2" thickBot="1" x14ac:dyDescent="0.35">
      <c r="A295" s="48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9"/>
      <c r="AI295" s="9"/>
      <c r="AJ295" s="9"/>
      <c r="AK295" s="9"/>
      <c r="AL295" s="9"/>
      <c r="AM295" s="9"/>
      <c r="AN295" s="9"/>
      <c r="AO295" s="9"/>
      <c r="AP295" s="49"/>
      <c r="AQ295" s="49"/>
      <c r="AR295" s="49"/>
      <c r="AS295" s="49"/>
      <c r="AT295" s="54"/>
    </row>
    <row r="296" spans="1:46" ht="16.2" thickBot="1" x14ac:dyDescent="0.35">
      <c r="A296" s="48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9"/>
      <c r="AI296" s="9"/>
      <c r="AJ296" s="9"/>
      <c r="AK296" s="9"/>
      <c r="AL296" s="9"/>
      <c r="AM296" s="9"/>
      <c r="AN296" s="9"/>
      <c r="AO296" s="9"/>
      <c r="AP296" s="49"/>
      <c r="AQ296" s="49"/>
      <c r="AR296" s="49"/>
      <c r="AS296" s="49"/>
      <c r="AT296" s="54"/>
    </row>
    <row r="297" spans="1:46" ht="16.2" thickBot="1" x14ac:dyDescent="0.35">
      <c r="A297" s="48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9"/>
      <c r="AI297" s="9"/>
      <c r="AJ297" s="9"/>
      <c r="AK297" s="9"/>
      <c r="AL297" s="9"/>
      <c r="AM297" s="9"/>
      <c r="AN297" s="9"/>
      <c r="AO297" s="9"/>
      <c r="AP297" s="49"/>
      <c r="AQ297" s="49"/>
      <c r="AR297" s="49"/>
      <c r="AS297" s="49"/>
      <c r="AT297" s="54"/>
    </row>
    <row r="298" spans="1:46" ht="16.2" thickBot="1" x14ac:dyDescent="0.35">
      <c r="A298" s="48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9"/>
      <c r="AI298" s="9"/>
      <c r="AJ298" s="9"/>
      <c r="AK298" s="9"/>
      <c r="AL298" s="9"/>
      <c r="AM298" s="9"/>
      <c r="AN298" s="9"/>
      <c r="AO298" s="9"/>
      <c r="AP298" s="49"/>
      <c r="AQ298" s="49"/>
      <c r="AR298" s="49"/>
      <c r="AS298" s="49"/>
      <c r="AT298" s="54"/>
    </row>
    <row r="299" spans="1:46" ht="16.2" thickBot="1" x14ac:dyDescent="0.35">
      <c r="A299" s="48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9"/>
      <c r="AI299" s="9"/>
      <c r="AJ299" s="9"/>
      <c r="AK299" s="9"/>
      <c r="AL299" s="9"/>
      <c r="AM299" s="9"/>
      <c r="AN299" s="9"/>
      <c r="AO299" s="9"/>
      <c r="AP299" s="49"/>
      <c r="AQ299" s="49"/>
      <c r="AR299" s="49"/>
      <c r="AS299" s="49"/>
      <c r="AT299" s="54"/>
    </row>
    <row r="300" spans="1:46" ht="16.2" thickBot="1" x14ac:dyDescent="0.35">
      <c r="A300" s="48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9"/>
      <c r="AI300" s="9"/>
      <c r="AJ300" s="9"/>
      <c r="AK300" s="9"/>
      <c r="AL300" s="9"/>
      <c r="AM300" s="9"/>
      <c r="AN300" s="9"/>
      <c r="AO300" s="9"/>
      <c r="AP300" s="49"/>
      <c r="AQ300" s="49"/>
      <c r="AR300" s="49"/>
      <c r="AS300" s="49"/>
      <c r="AT300" s="54"/>
    </row>
    <row r="301" spans="1:46" ht="16.2" thickBot="1" x14ac:dyDescent="0.35">
      <c r="A301" s="48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9"/>
      <c r="AI301" s="9"/>
      <c r="AJ301" s="9"/>
      <c r="AK301" s="9"/>
      <c r="AL301" s="9"/>
      <c r="AM301" s="9"/>
      <c r="AN301" s="9"/>
      <c r="AO301" s="9"/>
      <c r="AP301" s="49"/>
      <c r="AQ301" s="49"/>
      <c r="AR301" s="49"/>
      <c r="AS301" s="49"/>
      <c r="AT301" s="54"/>
    </row>
    <row r="302" spans="1:46" ht="16.2" thickBot="1" x14ac:dyDescent="0.35">
      <c r="A302" s="48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9"/>
      <c r="AI302" s="9"/>
      <c r="AJ302" s="9"/>
      <c r="AK302" s="9"/>
      <c r="AL302" s="9"/>
      <c r="AM302" s="9"/>
      <c r="AN302" s="9"/>
      <c r="AO302" s="9"/>
      <c r="AP302" s="49"/>
      <c r="AQ302" s="49"/>
      <c r="AR302" s="49"/>
      <c r="AS302" s="49"/>
      <c r="AT302" s="54"/>
    </row>
    <row r="303" spans="1:46" ht="16.2" thickBot="1" x14ac:dyDescent="0.35">
      <c r="A303" s="48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9"/>
      <c r="AI303" s="9"/>
      <c r="AJ303" s="9"/>
      <c r="AK303" s="9"/>
      <c r="AL303" s="9"/>
      <c r="AM303" s="9"/>
      <c r="AN303" s="9"/>
      <c r="AO303" s="9"/>
      <c r="AP303" s="49"/>
      <c r="AQ303" s="49"/>
      <c r="AR303" s="49"/>
      <c r="AS303" s="49"/>
      <c r="AT303" s="54"/>
    </row>
    <row r="304" spans="1:46" ht="16.2" thickBot="1" x14ac:dyDescent="0.35">
      <c r="A304" s="48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9"/>
      <c r="AI304" s="9"/>
      <c r="AJ304" s="9"/>
      <c r="AK304" s="9"/>
      <c r="AL304" s="9"/>
      <c r="AM304" s="9"/>
      <c r="AN304" s="9"/>
      <c r="AO304" s="9"/>
      <c r="AP304" s="49"/>
      <c r="AQ304" s="49"/>
      <c r="AR304" s="49"/>
      <c r="AS304" s="49"/>
      <c r="AT304" s="54"/>
    </row>
    <row r="305" spans="1:46" ht="16.2" thickBot="1" x14ac:dyDescent="0.35">
      <c r="A305" s="48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9"/>
      <c r="AI305" s="9"/>
      <c r="AJ305" s="9"/>
      <c r="AK305" s="9"/>
      <c r="AL305" s="9"/>
      <c r="AM305" s="9"/>
      <c r="AN305" s="9"/>
      <c r="AO305" s="9"/>
      <c r="AP305" s="49"/>
      <c r="AQ305" s="49"/>
      <c r="AR305" s="49"/>
      <c r="AS305" s="49"/>
      <c r="AT305" s="54"/>
    </row>
    <row r="306" spans="1:46" ht="16.2" thickBot="1" x14ac:dyDescent="0.35">
      <c r="A306" s="48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9"/>
      <c r="AI306" s="9"/>
      <c r="AJ306" s="9"/>
      <c r="AK306" s="9"/>
      <c r="AL306" s="9"/>
      <c r="AM306" s="9"/>
      <c r="AN306" s="9"/>
      <c r="AO306" s="9"/>
      <c r="AP306" s="49"/>
      <c r="AQ306" s="49"/>
      <c r="AR306" s="49"/>
      <c r="AS306" s="49"/>
      <c r="AT306" s="54"/>
    </row>
    <row r="307" spans="1:46" ht="16.2" thickBot="1" x14ac:dyDescent="0.35">
      <c r="A307" s="48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9"/>
      <c r="AI307" s="9"/>
      <c r="AJ307" s="9"/>
      <c r="AK307" s="9"/>
      <c r="AL307" s="9"/>
      <c r="AM307" s="9"/>
      <c r="AN307" s="9"/>
      <c r="AO307" s="9"/>
      <c r="AP307" s="49"/>
      <c r="AQ307" s="49"/>
      <c r="AR307" s="49"/>
      <c r="AS307" s="49"/>
      <c r="AT307" s="54"/>
    </row>
    <row r="308" spans="1:46" ht="16.2" thickBot="1" x14ac:dyDescent="0.35">
      <c r="A308" s="48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9"/>
      <c r="AI308" s="9"/>
      <c r="AJ308" s="9"/>
      <c r="AK308" s="9"/>
      <c r="AL308" s="9"/>
      <c r="AM308" s="9"/>
      <c r="AN308" s="9"/>
      <c r="AO308" s="9"/>
      <c r="AP308" s="49"/>
      <c r="AQ308" s="49"/>
      <c r="AR308" s="49"/>
      <c r="AS308" s="49"/>
      <c r="AT308" s="54"/>
    </row>
    <row r="309" spans="1:46" ht="16.2" thickBot="1" x14ac:dyDescent="0.35">
      <c r="A309" s="48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9"/>
      <c r="AI309" s="9"/>
      <c r="AJ309" s="9"/>
      <c r="AK309" s="9"/>
      <c r="AL309" s="9"/>
      <c r="AM309" s="9"/>
      <c r="AN309" s="9"/>
      <c r="AO309" s="9"/>
      <c r="AP309" s="49"/>
      <c r="AQ309" s="49"/>
      <c r="AR309" s="49"/>
      <c r="AS309" s="49"/>
      <c r="AT309" s="54"/>
    </row>
    <row r="310" spans="1:46" ht="16.2" thickBot="1" x14ac:dyDescent="0.35">
      <c r="A310" s="48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9"/>
      <c r="AI310" s="9"/>
      <c r="AJ310" s="9"/>
      <c r="AK310" s="9"/>
      <c r="AL310" s="9"/>
      <c r="AM310" s="9"/>
      <c r="AN310" s="9"/>
      <c r="AO310" s="9"/>
      <c r="AP310" s="49"/>
      <c r="AQ310" s="49"/>
      <c r="AR310" s="49"/>
      <c r="AS310" s="49"/>
      <c r="AT310" s="54"/>
    </row>
    <row r="311" spans="1:46" ht="16.2" thickBot="1" x14ac:dyDescent="0.35">
      <c r="A311" s="48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9"/>
      <c r="AI311" s="9"/>
      <c r="AJ311" s="9"/>
      <c r="AK311" s="9"/>
      <c r="AL311" s="9"/>
      <c r="AM311" s="9"/>
      <c r="AN311" s="9"/>
      <c r="AO311" s="9"/>
      <c r="AP311" s="49"/>
      <c r="AQ311" s="49"/>
      <c r="AR311" s="49"/>
      <c r="AS311" s="49"/>
      <c r="AT311" s="54"/>
    </row>
    <row r="312" spans="1:46" ht="16.2" thickBot="1" x14ac:dyDescent="0.35">
      <c r="A312" s="48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9"/>
      <c r="AI312" s="9"/>
      <c r="AJ312" s="9"/>
      <c r="AK312" s="9"/>
      <c r="AL312" s="9"/>
      <c r="AM312" s="9"/>
      <c r="AN312" s="9"/>
      <c r="AO312" s="9"/>
      <c r="AP312" s="49"/>
      <c r="AQ312" s="49"/>
      <c r="AR312" s="49"/>
      <c r="AS312" s="49"/>
      <c r="AT312" s="54"/>
    </row>
    <row r="313" spans="1:46" ht="16.2" thickBot="1" x14ac:dyDescent="0.35">
      <c r="A313" s="48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9"/>
      <c r="AI313" s="9"/>
      <c r="AJ313" s="9"/>
      <c r="AK313" s="9"/>
      <c r="AL313" s="9"/>
      <c r="AM313" s="9"/>
      <c r="AN313" s="9"/>
      <c r="AO313" s="9"/>
      <c r="AP313" s="49"/>
      <c r="AQ313" s="49"/>
      <c r="AR313" s="49"/>
      <c r="AS313" s="49"/>
      <c r="AT313" s="54"/>
    </row>
    <row r="314" spans="1:46" ht="16.2" thickBot="1" x14ac:dyDescent="0.35">
      <c r="A314" s="48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9"/>
      <c r="AI314" s="9"/>
      <c r="AJ314" s="9"/>
      <c r="AK314" s="9"/>
      <c r="AL314" s="9"/>
      <c r="AM314" s="9"/>
      <c r="AN314" s="9"/>
      <c r="AO314" s="9"/>
      <c r="AP314" s="49"/>
      <c r="AQ314" s="49"/>
      <c r="AR314" s="49"/>
      <c r="AS314" s="49"/>
      <c r="AT314" s="54"/>
    </row>
    <row r="315" spans="1:46" ht="16.2" thickBot="1" x14ac:dyDescent="0.35">
      <c r="A315" s="48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9"/>
      <c r="AI315" s="9"/>
      <c r="AJ315" s="9"/>
      <c r="AK315" s="9"/>
      <c r="AL315" s="9"/>
      <c r="AM315" s="9"/>
      <c r="AN315" s="9"/>
      <c r="AO315" s="9"/>
      <c r="AP315" s="49"/>
      <c r="AQ315" s="49"/>
      <c r="AR315" s="49"/>
      <c r="AS315" s="49"/>
      <c r="AT315" s="54"/>
    </row>
    <row r="316" spans="1:46" ht="16.2" thickBot="1" x14ac:dyDescent="0.35">
      <c r="A316" s="48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9"/>
      <c r="AI316" s="9"/>
      <c r="AJ316" s="9"/>
      <c r="AK316" s="9"/>
      <c r="AL316" s="9"/>
      <c r="AM316" s="9"/>
      <c r="AN316" s="9"/>
      <c r="AO316" s="9"/>
      <c r="AP316" s="49"/>
      <c r="AQ316" s="49"/>
      <c r="AR316" s="49"/>
      <c r="AS316" s="49"/>
      <c r="AT316" s="54"/>
    </row>
    <row r="317" spans="1:46" ht="16.2" thickBot="1" x14ac:dyDescent="0.35">
      <c r="A317" s="48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9"/>
      <c r="AI317" s="9"/>
      <c r="AJ317" s="9"/>
      <c r="AK317" s="9"/>
      <c r="AL317" s="9"/>
      <c r="AM317" s="9"/>
      <c r="AN317" s="9"/>
      <c r="AO317" s="9"/>
      <c r="AP317" s="49"/>
      <c r="AQ317" s="49"/>
      <c r="AR317" s="49"/>
      <c r="AS317" s="49"/>
      <c r="AT317" s="54"/>
    </row>
    <row r="318" spans="1:46" ht="16.2" thickBot="1" x14ac:dyDescent="0.35">
      <c r="A318" s="48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9"/>
      <c r="AI318" s="9"/>
      <c r="AJ318" s="9"/>
      <c r="AK318" s="9"/>
      <c r="AL318" s="9"/>
      <c r="AM318" s="9"/>
      <c r="AN318" s="9"/>
      <c r="AO318" s="9"/>
      <c r="AP318" s="49"/>
      <c r="AQ318" s="49"/>
      <c r="AR318" s="49"/>
      <c r="AS318" s="49"/>
      <c r="AT318" s="54"/>
    </row>
    <row r="319" spans="1:46" ht="16.2" thickBot="1" x14ac:dyDescent="0.35">
      <c r="A319" s="48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9"/>
      <c r="AI319" s="9"/>
      <c r="AJ319" s="9"/>
      <c r="AK319" s="9"/>
      <c r="AL319" s="9"/>
      <c r="AM319" s="9"/>
      <c r="AN319" s="9"/>
      <c r="AO319" s="9"/>
      <c r="AP319" s="49"/>
      <c r="AQ319" s="49"/>
      <c r="AR319" s="49"/>
      <c r="AS319" s="49"/>
      <c r="AT319" s="54"/>
    </row>
    <row r="320" spans="1:46" ht="16.2" thickBot="1" x14ac:dyDescent="0.35">
      <c r="A320" s="48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9"/>
      <c r="AI320" s="9"/>
      <c r="AJ320" s="9"/>
      <c r="AK320" s="9"/>
      <c r="AL320" s="9"/>
      <c r="AM320" s="9"/>
      <c r="AN320" s="9"/>
      <c r="AO320" s="9"/>
      <c r="AP320" s="49"/>
      <c r="AQ320" s="49"/>
      <c r="AR320" s="49"/>
      <c r="AS320" s="49"/>
      <c r="AT320" s="54"/>
    </row>
    <row r="321" spans="1:46" ht="16.2" thickBot="1" x14ac:dyDescent="0.35">
      <c r="A321" s="48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9"/>
      <c r="AI321" s="9"/>
      <c r="AJ321" s="9"/>
      <c r="AK321" s="9"/>
      <c r="AL321" s="9"/>
      <c r="AM321" s="9"/>
      <c r="AN321" s="9"/>
      <c r="AO321" s="9"/>
      <c r="AP321" s="49"/>
      <c r="AQ321" s="49"/>
      <c r="AR321" s="49"/>
      <c r="AS321" s="49"/>
      <c r="AT321" s="54"/>
    </row>
    <row r="322" spans="1:46" ht="16.2" thickBot="1" x14ac:dyDescent="0.35">
      <c r="A322" s="48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9"/>
      <c r="AI322" s="9"/>
      <c r="AJ322" s="9"/>
      <c r="AK322" s="9"/>
      <c r="AL322" s="9"/>
      <c r="AM322" s="9"/>
      <c r="AN322" s="9"/>
      <c r="AO322" s="9"/>
      <c r="AP322" s="49"/>
      <c r="AQ322" s="49"/>
      <c r="AR322" s="49"/>
      <c r="AS322" s="49"/>
      <c r="AT322" s="54"/>
    </row>
    <row r="323" spans="1:46" ht="16.2" thickBot="1" x14ac:dyDescent="0.35">
      <c r="A323" s="48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9"/>
      <c r="AI323" s="9"/>
      <c r="AJ323" s="9"/>
      <c r="AK323" s="9"/>
      <c r="AL323" s="9"/>
      <c r="AM323" s="9"/>
      <c r="AN323" s="9"/>
      <c r="AO323" s="9"/>
      <c r="AP323" s="49"/>
      <c r="AQ323" s="49"/>
      <c r="AR323" s="49"/>
      <c r="AS323" s="49"/>
      <c r="AT323" s="54"/>
    </row>
    <row r="324" spans="1:46" ht="16.2" thickBot="1" x14ac:dyDescent="0.3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9"/>
      <c r="AI324" s="9"/>
      <c r="AJ324" s="9"/>
      <c r="AK324" s="9"/>
      <c r="AL324" s="9"/>
      <c r="AM324" s="9"/>
      <c r="AN324" s="9"/>
      <c r="AO324" s="9"/>
      <c r="AP324" s="49"/>
      <c r="AQ324" s="49"/>
      <c r="AR324" s="49"/>
      <c r="AS324" s="49"/>
      <c r="AT324" s="54"/>
    </row>
    <row r="325" spans="1:46" ht="16.2" thickBot="1" x14ac:dyDescent="0.35">
      <c r="A325" s="48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9"/>
      <c r="AI325" s="9"/>
      <c r="AJ325" s="9"/>
      <c r="AK325" s="9"/>
      <c r="AL325" s="9"/>
      <c r="AM325" s="9"/>
      <c r="AN325" s="9"/>
      <c r="AO325" s="9"/>
      <c r="AP325" s="49"/>
      <c r="AQ325" s="49"/>
      <c r="AR325" s="49"/>
      <c r="AS325" s="49"/>
      <c r="AT325" s="54"/>
    </row>
    <row r="326" spans="1:46" ht="16.2" thickBot="1" x14ac:dyDescent="0.35">
      <c r="A326" s="48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9"/>
      <c r="AI326" s="9"/>
      <c r="AJ326" s="9"/>
      <c r="AK326" s="9"/>
      <c r="AL326" s="9"/>
      <c r="AM326" s="9"/>
      <c r="AN326" s="9"/>
      <c r="AO326" s="9"/>
      <c r="AP326" s="49"/>
      <c r="AQ326" s="49"/>
      <c r="AR326" s="49"/>
      <c r="AS326" s="49"/>
      <c r="AT326" s="54"/>
    </row>
    <row r="327" spans="1:46" ht="16.2" thickBot="1" x14ac:dyDescent="0.35">
      <c r="A327" s="48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9"/>
      <c r="AI327" s="9"/>
      <c r="AJ327" s="9"/>
      <c r="AK327" s="9"/>
      <c r="AL327" s="9"/>
      <c r="AM327" s="9"/>
      <c r="AN327" s="9"/>
      <c r="AO327" s="9"/>
      <c r="AP327" s="49"/>
      <c r="AQ327" s="49"/>
      <c r="AR327" s="49"/>
      <c r="AS327" s="49"/>
      <c r="AT327" s="54"/>
    </row>
    <row r="328" spans="1:46" ht="16.2" thickBot="1" x14ac:dyDescent="0.35">
      <c r="A328" s="48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9"/>
      <c r="AI328" s="9"/>
      <c r="AJ328" s="9"/>
      <c r="AK328" s="9"/>
      <c r="AL328" s="9"/>
      <c r="AM328" s="9"/>
      <c r="AN328" s="9"/>
      <c r="AO328" s="9"/>
      <c r="AP328" s="49"/>
      <c r="AQ328" s="49"/>
      <c r="AR328" s="49"/>
      <c r="AS328" s="49"/>
      <c r="AT328" s="54"/>
    </row>
    <row r="329" spans="1:46" ht="16.2" thickBot="1" x14ac:dyDescent="0.35">
      <c r="A329" s="48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9"/>
      <c r="AI329" s="9"/>
      <c r="AJ329" s="9"/>
      <c r="AK329" s="9"/>
      <c r="AL329" s="9"/>
      <c r="AM329" s="9"/>
      <c r="AN329" s="9"/>
      <c r="AO329" s="9"/>
      <c r="AP329" s="49"/>
      <c r="AQ329" s="49"/>
      <c r="AR329" s="49"/>
      <c r="AS329" s="49"/>
      <c r="AT329" s="54"/>
    </row>
    <row r="330" spans="1:46" ht="16.2" thickBot="1" x14ac:dyDescent="0.35">
      <c r="A330" s="48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9"/>
      <c r="AI330" s="9"/>
      <c r="AJ330" s="9"/>
      <c r="AK330" s="9"/>
      <c r="AL330" s="9"/>
      <c r="AM330" s="9"/>
      <c r="AN330" s="9"/>
      <c r="AO330" s="9"/>
      <c r="AP330" s="49"/>
      <c r="AQ330" s="49"/>
      <c r="AR330" s="49"/>
      <c r="AS330" s="49"/>
      <c r="AT330" s="54"/>
    </row>
    <row r="331" spans="1:46" ht="16.2" thickBot="1" x14ac:dyDescent="0.35">
      <c r="A331" s="48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9"/>
      <c r="AI331" s="9"/>
      <c r="AJ331" s="9"/>
      <c r="AK331" s="9"/>
      <c r="AL331" s="9"/>
      <c r="AM331" s="9"/>
      <c r="AN331" s="9"/>
      <c r="AO331" s="9"/>
      <c r="AP331" s="49"/>
      <c r="AQ331" s="49"/>
      <c r="AR331" s="49"/>
      <c r="AS331" s="49"/>
      <c r="AT331" s="54"/>
    </row>
    <row r="332" spans="1:46" ht="16.2" thickBot="1" x14ac:dyDescent="0.35">
      <c r="A332" s="48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9"/>
      <c r="AI332" s="9"/>
      <c r="AJ332" s="9"/>
      <c r="AK332" s="9"/>
      <c r="AL332" s="9"/>
      <c r="AM332" s="9"/>
      <c r="AN332" s="9"/>
      <c r="AO332" s="9"/>
      <c r="AP332" s="49"/>
      <c r="AQ332" s="49"/>
      <c r="AR332" s="49"/>
      <c r="AS332" s="49"/>
      <c r="AT332" s="54"/>
    </row>
    <row r="333" spans="1:46" ht="16.2" thickBot="1" x14ac:dyDescent="0.35">
      <c r="A333" s="48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9"/>
      <c r="AI333" s="9"/>
      <c r="AJ333" s="9"/>
      <c r="AK333" s="9"/>
      <c r="AL333" s="9"/>
      <c r="AM333" s="9"/>
      <c r="AN333" s="9"/>
      <c r="AO333" s="9"/>
      <c r="AP333" s="49"/>
      <c r="AQ333" s="49"/>
      <c r="AR333" s="49"/>
      <c r="AS333" s="49"/>
      <c r="AT333" s="54"/>
    </row>
    <row r="334" spans="1:46" ht="16.2" thickBot="1" x14ac:dyDescent="0.35">
      <c r="A334" s="48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9"/>
      <c r="AI334" s="9"/>
      <c r="AJ334" s="9"/>
      <c r="AK334" s="9"/>
      <c r="AL334" s="9"/>
      <c r="AM334" s="9"/>
      <c r="AN334" s="9"/>
      <c r="AO334" s="9"/>
      <c r="AP334" s="49"/>
      <c r="AQ334" s="49"/>
      <c r="AR334" s="49"/>
      <c r="AS334" s="49"/>
      <c r="AT334" s="54"/>
    </row>
    <row r="335" spans="1:46" ht="16.2" thickBot="1" x14ac:dyDescent="0.35">
      <c r="A335" s="48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9"/>
      <c r="AI335" s="9"/>
      <c r="AJ335" s="9"/>
      <c r="AK335" s="9"/>
      <c r="AL335" s="9"/>
      <c r="AM335" s="9"/>
      <c r="AN335" s="9"/>
      <c r="AO335" s="9"/>
      <c r="AP335" s="49"/>
      <c r="AQ335" s="49"/>
      <c r="AR335" s="49"/>
      <c r="AS335" s="49"/>
      <c r="AT335" s="54"/>
    </row>
    <row r="336" spans="1:46" ht="16.2" thickBot="1" x14ac:dyDescent="0.35">
      <c r="A336" s="48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9"/>
      <c r="AI336" s="9"/>
      <c r="AJ336" s="9"/>
      <c r="AK336" s="9"/>
      <c r="AL336" s="9"/>
      <c r="AM336" s="9"/>
      <c r="AN336" s="9"/>
      <c r="AO336" s="9"/>
      <c r="AP336" s="49"/>
      <c r="AQ336" s="49"/>
      <c r="AR336" s="49"/>
      <c r="AS336" s="49"/>
      <c r="AT336" s="54"/>
    </row>
    <row r="337" spans="1:46" ht="16.2" thickBot="1" x14ac:dyDescent="0.35">
      <c r="A337" s="48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9"/>
      <c r="AI337" s="9"/>
      <c r="AJ337" s="9"/>
      <c r="AK337" s="9"/>
      <c r="AL337" s="9"/>
      <c r="AM337" s="9"/>
      <c r="AN337" s="9"/>
      <c r="AO337" s="9"/>
      <c r="AP337" s="49"/>
      <c r="AQ337" s="49"/>
      <c r="AR337" s="49"/>
      <c r="AS337" s="49"/>
      <c r="AT337" s="54"/>
    </row>
    <row r="338" spans="1:46" ht="16.2" thickBot="1" x14ac:dyDescent="0.35">
      <c r="A338" s="48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9"/>
      <c r="AI338" s="9"/>
      <c r="AJ338" s="9"/>
      <c r="AK338" s="9"/>
      <c r="AL338" s="9"/>
      <c r="AM338" s="9"/>
      <c r="AN338" s="9"/>
      <c r="AO338" s="9"/>
      <c r="AP338" s="49"/>
      <c r="AQ338" s="49"/>
      <c r="AR338" s="49"/>
      <c r="AS338" s="49"/>
      <c r="AT338" s="54"/>
    </row>
    <row r="339" spans="1:46" ht="16.2" thickBot="1" x14ac:dyDescent="0.35">
      <c r="A339" s="48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9"/>
      <c r="AI339" s="9"/>
      <c r="AJ339" s="9"/>
      <c r="AK339" s="9"/>
      <c r="AL339" s="9"/>
      <c r="AM339" s="9"/>
      <c r="AN339" s="9"/>
      <c r="AO339" s="9"/>
      <c r="AP339" s="49"/>
      <c r="AQ339" s="49"/>
      <c r="AR339" s="49"/>
      <c r="AS339" s="49"/>
      <c r="AT339" s="54"/>
    </row>
    <row r="340" spans="1:46" ht="16.2" thickBot="1" x14ac:dyDescent="0.35">
      <c r="A340" s="48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9"/>
      <c r="AI340" s="9"/>
      <c r="AJ340" s="9"/>
      <c r="AK340" s="9"/>
      <c r="AL340" s="9"/>
      <c r="AM340" s="9"/>
      <c r="AN340" s="9"/>
      <c r="AO340" s="9"/>
      <c r="AP340" s="49"/>
      <c r="AQ340" s="49"/>
      <c r="AR340" s="49"/>
      <c r="AS340" s="49"/>
      <c r="AT340" s="54"/>
    </row>
    <row r="341" spans="1:46" ht="16.2" thickBot="1" x14ac:dyDescent="0.35">
      <c r="A341" s="48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9"/>
      <c r="AI341" s="9"/>
      <c r="AJ341" s="9"/>
      <c r="AK341" s="9"/>
      <c r="AL341" s="9"/>
      <c r="AM341" s="9"/>
      <c r="AN341" s="9"/>
      <c r="AO341" s="9"/>
      <c r="AP341" s="49"/>
      <c r="AQ341" s="49"/>
      <c r="AR341" s="49"/>
      <c r="AS341" s="49"/>
      <c r="AT341" s="54"/>
    </row>
    <row r="342" spans="1:46" ht="16.2" thickBot="1" x14ac:dyDescent="0.35">
      <c r="A342" s="48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9"/>
      <c r="AI342" s="9"/>
      <c r="AJ342" s="9"/>
      <c r="AK342" s="9"/>
      <c r="AL342" s="9"/>
      <c r="AM342" s="9"/>
      <c r="AN342" s="9"/>
      <c r="AO342" s="9"/>
      <c r="AP342" s="49"/>
      <c r="AQ342" s="49"/>
      <c r="AR342" s="49"/>
      <c r="AS342" s="49"/>
      <c r="AT342" s="54"/>
    </row>
    <row r="343" spans="1:46" ht="16.2" thickBot="1" x14ac:dyDescent="0.35">
      <c r="A343" s="48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9"/>
      <c r="AI343" s="9"/>
      <c r="AJ343" s="9"/>
      <c r="AK343" s="9"/>
      <c r="AL343" s="9"/>
      <c r="AM343" s="9"/>
      <c r="AN343" s="9"/>
      <c r="AO343" s="9"/>
      <c r="AP343" s="49"/>
      <c r="AQ343" s="49"/>
      <c r="AR343" s="49"/>
      <c r="AS343" s="49"/>
      <c r="AT343" s="54"/>
    </row>
    <row r="344" spans="1:46" ht="16.2" thickBot="1" x14ac:dyDescent="0.35">
      <c r="A344" s="48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9"/>
      <c r="AI344" s="9"/>
      <c r="AJ344" s="9"/>
      <c r="AK344" s="9"/>
      <c r="AL344" s="9"/>
      <c r="AM344" s="9"/>
      <c r="AN344" s="9"/>
      <c r="AO344" s="9"/>
      <c r="AP344" s="49"/>
      <c r="AQ344" s="49"/>
      <c r="AR344" s="49"/>
      <c r="AS344" s="49"/>
      <c r="AT344" s="54"/>
    </row>
    <row r="345" spans="1:46" ht="16.2" thickBot="1" x14ac:dyDescent="0.35">
      <c r="A345" s="48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9"/>
      <c r="AI345" s="9"/>
      <c r="AJ345" s="9"/>
      <c r="AK345" s="9"/>
      <c r="AL345" s="9"/>
      <c r="AM345" s="9"/>
      <c r="AN345" s="9"/>
      <c r="AO345" s="9"/>
      <c r="AP345" s="49"/>
      <c r="AQ345" s="49"/>
      <c r="AR345" s="49"/>
      <c r="AS345" s="49"/>
      <c r="AT345" s="54"/>
    </row>
    <row r="346" spans="1:46" ht="16.2" thickBot="1" x14ac:dyDescent="0.35">
      <c r="A346" s="48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9"/>
      <c r="AI346" s="9"/>
      <c r="AJ346" s="9"/>
      <c r="AK346" s="9"/>
      <c r="AL346" s="9"/>
      <c r="AM346" s="9"/>
      <c r="AN346" s="9"/>
      <c r="AO346" s="9"/>
      <c r="AP346" s="49"/>
      <c r="AQ346" s="49"/>
      <c r="AR346" s="49"/>
      <c r="AS346" s="49"/>
      <c r="AT346" s="54"/>
    </row>
    <row r="347" spans="1:46" ht="16.2" thickBot="1" x14ac:dyDescent="0.35">
      <c r="A347" s="48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9"/>
      <c r="AI347" s="9"/>
      <c r="AJ347" s="9"/>
      <c r="AK347" s="9"/>
      <c r="AL347" s="9"/>
      <c r="AM347" s="9"/>
      <c r="AN347" s="9"/>
      <c r="AO347" s="9"/>
      <c r="AP347" s="49"/>
      <c r="AQ347" s="49"/>
      <c r="AR347" s="49"/>
      <c r="AS347" s="49"/>
      <c r="AT347" s="54"/>
    </row>
    <row r="348" spans="1:46" ht="16.2" thickBot="1" x14ac:dyDescent="0.35">
      <c r="A348" s="48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9"/>
      <c r="AI348" s="9"/>
      <c r="AJ348" s="9"/>
      <c r="AK348" s="9"/>
      <c r="AL348" s="9"/>
      <c r="AM348" s="9"/>
      <c r="AN348" s="9"/>
      <c r="AO348" s="9"/>
      <c r="AP348" s="49"/>
      <c r="AQ348" s="49"/>
      <c r="AR348" s="49"/>
      <c r="AS348" s="49"/>
      <c r="AT348" s="54"/>
    </row>
    <row r="349" spans="1:46" ht="16.2" thickBot="1" x14ac:dyDescent="0.35">
      <c r="A349" s="48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9"/>
      <c r="AI349" s="9"/>
      <c r="AJ349" s="9"/>
      <c r="AK349" s="9"/>
      <c r="AL349" s="9"/>
      <c r="AM349" s="9"/>
      <c r="AN349" s="9"/>
      <c r="AO349" s="9"/>
      <c r="AP349" s="49"/>
      <c r="AQ349" s="49"/>
      <c r="AR349" s="49"/>
      <c r="AS349" s="49"/>
      <c r="AT349" s="54"/>
    </row>
    <row r="350" spans="1:46" ht="16.2" thickBot="1" x14ac:dyDescent="0.35">
      <c r="A350" s="48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9"/>
      <c r="AI350" s="9"/>
      <c r="AJ350" s="9"/>
      <c r="AK350" s="9"/>
      <c r="AL350" s="9"/>
      <c r="AM350" s="9"/>
      <c r="AN350" s="9"/>
      <c r="AO350" s="9"/>
      <c r="AP350" s="49"/>
      <c r="AQ350" s="49"/>
      <c r="AR350" s="49"/>
      <c r="AS350" s="49"/>
      <c r="AT350" s="54"/>
    </row>
    <row r="351" spans="1:46" ht="16.2" thickBot="1" x14ac:dyDescent="0.35">
      <c r="A351" s="48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9"/>
      <c r="AI351" s="9"/>
      <c r="AJ351" s="9"/>
      <c r="AK351" s="9"/>
      <c r="AL351" s="9"/>
      <c r="AM351" s="9"/>
      <c r="AN351" s="9"/>
      <c r="AO351" s="9"/>
      <c r="AP351" s="49"/>
      <c r="AQ351" s="49"/>
      <c r="AR351" s="49"/>
      <c r="AS351" s="49"/>
      <c r="AT351" s="54"/>
    </row>
    <row r="352" spans="1:46" ht="16.2" thickBot="1" x14ac:dyDescent="0.35">
      <c r="A352" s="48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9"/>
      <c r="AI352" s="9"/>
      <c r="AJ352" s="9"/>
      <c r="AK352" s="9"/>
      <c r="AL352" s="9"/>
      <c r="AM352" s="9"/>
      <c r="AN352" s="9"/>
      <c r="AO352" s="9"/>
      <c r="AP352" s="49"/>
      <c r="AQ352" s="49"/>
      <c r="AR352" s="49"/>
      <c r="AS352" s="49"/>
      <c r="AT352" s="54"/>
    </row>
    <row r="353" spans="1:46" ht="16.2" thickBot="1" x14ac:dyDescent="0.35">
      <c r="A353" s="48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9"/>
      <c r="AI353" s="9"/>
      <c r="AJ353" s="9"/>
      <c r="AK353" s="9"/>
      <c r="AL353" s="9"/>
      <c r="AM353" s="9"/>
      <c r="AN353" s="9"/>
      <c r="AO353" s="9"/>
      <c r="AP353" s="49"/>
      <c r="AQ353" s="49"/>
      <c r="AR353" s="49"/>
      <c r="AS353" s="49"/>
      <c r="AT353" s="54"/>
    </row>
    <row r="354" spans="1:46" ht="16.2" thickBot="1" x14ac:dyDescent="0.35">
      <c r="A354" s="48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9"/>
      <c r="AI354" s="9"/>
      <c r="AJ354" s="9"/>
      <c r="AK354" s="9"/>
      <c r="AL354" s="9"/>
      <c r="AM354" s="9"/>
      <c r="AN354" s="9"/>
      <c r="AO354" s="9"/>
      <c r="AP354" s="49"/>
      <c r="AQ354" s="49"/>
      <c r="AR354" s="49"/>
      <c r="AS354" s="49"/>
      <c r="AT354" s="54"/>
    </row>
    <row r="355" spans="1:46" ht="16.2" thickBot="1" x14ac:dyDescent="0.35">
      <c r="A355" s="48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9"/>
      <c r="AI355" s="9"/>
      <c r="AJ355" s="9"/>
      <c r="AK355" s="9"/>
      <c r="AL355" s="9"/>
      <c r="AM355" s="9"/>
      <c r="AN355" s="9"/>
      <c r="AO355" s="9"/>
      <c r="AP355" s="49"/>
      <c r="AQ355" s="49"/>
      <c r="AR355" s="49"/>
      <c r="AS355" s="49"/>
      <c r="AT355" s="54"/>
    </row>
    <row r="356" spans="1:46" ht="16.2" thickBot="1" x14ac:dyDescent="0.35">
      <c r="A356" s="48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9"/>
      <c r="AI356" s="9"/>
      <c r="AJ356" s="9"/>
      <c r="AK356" s="9"/>
      <c r="AL356" s="9"/>
      <c r="AM356" s="9"/>
      <c r="AN356" s="9"/>
      <c r="AO356" s="9"/>
      <c r="AP356" s="49"/>
      <c r="AQ356" s="49"/>
      <c r="AR356" s="49"/>
      <c r="AS356" s="49"/>
      <c r="AT356" s="54"/>
    </row>
    <row r="357" spans="1:46" ht="16.2" thickBot="1" x14ac:dyDescent="0.35">
      <c r="A357" s="48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9"/>
      <c r="AI357" s="9"/>
      <c r="AJ357" s="9"/>
      <c r="AK357" s="9"/>
      <c r="AL357" s="9"/>
      <c r="AM357" s="9"/>
      <c r="AN357" s="9"/>
      <c r="AO357" s="9"/>
      <c r="AP357" s="49"/>
      <c r="AQ357" s="49"/>
      <c r="AR357" s="49"/>
      <c r="AS357" s="49"/>
      <c r="AT357" s="54"/>
    </row>
    <row r="358" spans="1:46" ht="16.2" thickBot="1" x14ac:dyDescent="0.35">
      <c r="A358" s="48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9"/>
      <c r="AI358" s="9"/>
      <c r="AJ358" s="9"/>
      <c r="AK358" s="9"/>
      <c r="AL358" s="9"/>
      <c r="AM358" s="9"/>
      <c r="AN358" s="9"/>
      <c r="AO358" s="9"/>
      <c r="AP358" s="49"/>
      <c r="AQ358" s="49"/>
      <c r="AR358" s="49"/>
      <c r="AS358" s="49"/>
      <c r="AT358" s="54"/>
    </row>
    <row r="359" spans="1:46" ht="16.2" thickBot="1" x14ac:dyDescent="0.35">
      <c r="A359" s="48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9"/>
      <c r="AI359" s="9"/>
      <c r="AJ359" s="9"/>
      <c r="AK359" s="9"/>
      <c r="AL359" s="9"/>
      <c r="AM359" s="9"/>
      <c r="AN359" s="9"/>
      <c r="AO359" s="9"/>
      <c r="AP359" s="49"/>
      <c r="AQ359" s="49"/>
      <c r="AR359" s="49"/>
      <c r="AS359" s="49"/>
      <c r="AT359" s="54"/>
    </row>
    <row r="360" spans="1:46" ht="16.2" thickBot="1" x14ac:dyDescent="0.35">
      <c r="A360" s="48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9"/>
      <c r="AI360" s="9"/>
      <c r="AJ360" s="9"/>
      <c r="AK360" s="9"/>
      <c r="AL360" s="9"/>
      <c r="AM360" s="9"/>
      <c r="AN360" s="9"/>
      <c r="AO360" s="9"/>
      <c r="AP360" s="49"/>
      <c r="AQ360" s="49"/>
      <c r="AR360" s="49"/>
      <c r="AS360" s="49"/>
      <c r="AT360" s="54"/>
    </row>
    <row r="361" spans="1:46" ht="16.2" thickBot="1" x14ac:dyDescent="0.35">
      <c r="A361" s="48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9"/>
      <c r="AI361" s="9"/>
      <c r="AJ361" s="9"/>
      <c r="AK361" s="9"/>
      <c r="AL361" s="9"/>
      <c r="AM361" s="9"/>
      <c r="AN361" s="9"/>
      <c r="AO361" s="9"/>
      <c r="AP361" s="49"/>
      <c r="AQ361" s="49"/>
      <c r="AR361" s="49"/>
      <c r="AS361" s="49"/>
      <c r="AT361" s="54"/>
    </row>
    <row r="362" spans="1:46" ht="16.2" thickBot="1" x14ac:dyDescent="0.35">
      <c r="A362" s="48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9"/>
      <c r="AI362" s="9"/>
      <c r="AJ362" s="9"/>
      <c r="AK362" s="9"/>
      <c r="AL362" s="9"/>
      <c r="AM362" s="9"/>
      <c r="AN362" s="9"/>
      <c r="AO362" s="9"/>
      <c r="AP362" s="49"/>
      <c r="AQ362" s="49"/>
      <c r="AR362" s="49"/>
      <c r="AS362" s="49"/>
      <c r="AT362" s="54"/>
    </row>
    <row r="363" spans="1:46" ht="16.2" thickBot="1" x14ac:dyDescent="0.35">
      <c r="A363" s="48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9"/>
      <c r="AI363" s="9"/>
      <c r="AJ363" s="9"/>
      <c r="AK363" s="9"/>
      <c r="AL363" s="9"/>
      <c r="AM363" s="9"/>
      <c r="AN363" s="9"/>
      <c r="AO363" s="9"/>
      <c r="AP363" s="49"/>
      <c r="AQ363" s="49"/>
      <c r="AR363" s="49"/>
      <c r="AS363" s="49"/>
      <c r="AT363" s="54"/>
    </row>
    <row r="364" spans="1:46" ht="16.2" thickBot="1" x14ac:dyDescent="0.35">
      <c r="A364" s="48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9"/>
      <c r="AI364" s="9"/>
      <c r="AJ364" s="9"/>
      <c r="AK364" s="9"/>
      <c r="AL364" s="9"/>
      <c r="AM364" s="9"/>
      <c r="AN364" s="9"/>
      <c r="AO364" s="9"/>
      <c r="AP364" s="49"/>
      <c r="AQ364" s="49"/>
      <c r="AR364" s="49"/>
      <c r="AS364" s="49"/>
      <c r="AT364" s="54"/>
    </row>
    <row r="365" spans="1:46" ht="16.2" thickBot="1" x14ac:dyDescent="0.35">
      <c r="A365" s="48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9"/>
      <c r="AI365" s="9"/>
      <c r="AJ365" s="9"/>
      <c r="AK365" s="9"/>
      <c r="AL365" s="9"/>
      <c r="AM365" s="9"/>
      <c r="AN365" s="9"/>
      <c r="AO365" s="9"/>
      <c r="AP365" s="49"/>
      <c r="AQ365" s="49"/>
      <c r="AR365" s="49"/>
      <c r="AS365" s="49"/>
      <c r="AT365" s="54"/>
    </row>
    <row r="366" spans="1:46" ht="16.2" thickBot="1" x14ac:dyDescent="0.35">
      <c r="A366" s="48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9"/>
      <c r="AI366" s="9"/>
      <c r="AJ366" s="9"/>
      <c r="AK366" s="9"/>
      <c r="AL366" s="9"/>
      <c r="AM366" s="9"/>
      <c r="AN366" s="9"/>
      <c r="AO366" s="9"/>
      <c r="AP366" s="49"/>
      <c r="AQ366" s="49"/>
      <c r="AR366" s="49"/>
      <c r="AS366" s="49"/>
      <c r="AT366" s="54"/>
    </row>
    <row r="367" spans="1:46" ht="16.2" thickBot="1" x14ac:dyDescent="0.35">
      <c r="A367" s="48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9"/>
      <c r="AI367" s="9"/>
      <c r="AJ367" s="9"/>
      <c r="AK367" s="9"/>
      <c r="AL367" s="9"/>
      <c r="AM367" s="9"/>
      <c r="AN367" s="9"/>
      <c r="AO367" s="9"/>
      <c r="AP367" s="49"/>
      <c r="AQ367" s="49"/>
      <c r="AR367" s="49"/>
      <c r="AS367" s="49"/>
      <c r="AT367" s="54"/>
    </row>
    <row r="368" spans="1:46" ht="16.2" thickBot="1" x14ac:dyDescent="0.35">
      <c r="A368" s="48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9"/>
      <c r="AI368" s="9"/>
      <c r="AJ368" s="9"/>
      <c r="AK368" s="9"/>
      <c r="AL368" s="9"/>
      <c r="AM368" s="9"/>
      <c r="AN368" s="9"/>
      <c r="AO368" s="9"/>
      <c r="AP368" s="49"/>
      <c r="AQ368" s="49"/>
      <c r="AR368" s="49"/>
      <c r="AS368" s="49"/>
      <c r="AT368" s="54"/>
    </row>
    <row r="369" spans="1:46" ht="16.2" thickBot="1" x14ac:dyDescent="0.35">
      <c r="A369" s="48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9"/>
      <c r="AI369" s="9"/>
      <c r="AJ369" s="9"/>
      <c r="AK369" s="9"/>
      <c r="AL369" s="9"/>
      <c r="AM369" s="9"/>
      <c r="AN369" s="9"/>
      <c r="AO369" s="9"/>
      <c r="AP369" s="49"/>
      <c r="AQ369" s="49"/>
      <c r="AR369" s="49"/>
      <c r="AS369" s="49"/>
      <c r="AT369" s="54"/>
    </row>
    <row r="370" spans="1:46" ht="16.2" thickBot="1" x14ac:dyDescent="0.35">
      <c r="A370" s="48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9"/>
      <c r="AI370" s="9"/>
      <c r="AJ370" s="9"/>
      <c r="AK370" s="9"/>
      <c r="AL370" s="9"/>
      <c r="AM370" s="9"/>
      <c r="AN370" s="9"/>
      <c r="AO370" s="9"/>
      <c r="AP370" s="49"/>
      <c r="AQ370" s="49"/>
      <c r="AR370" s="49"/>
      <c r="AS370" s="49"/>
      <c r="AT370" s="54"/>
    </row>
    <row r="371" spans="1:46" ht="16.2" thickBot="1" x14ac:dyDescent="0.35">
      <c r="A371" s="48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9"/>
      <c r="AI371" s="9"/>
      <c r="AJ371" s="9"/>
      <c r="AK371" s="9"/>
      <c r="AL371" s="9"/>
      <c r="AM371" s="9"/>
      <c r="AN371" s="9"/>
      <c r="AO371" s="9"/>
      <c r="AP371" s="49"/>
      <c r="AQ371" s="49"/>
      <c r="AR371" s="49"/>
      <c r="AS371" s="49"/>
      <c r="AT371" s="54"/>
    </row>
    <row r="372" spans="1:46" ht="16.2" thickBot="1" x14ac:dyDescent="0.35">
      <c r="A372" s="48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9"/>
      <c r="AI372" s="9"/>
      <c r="AJ372" s="9"/>
      <c r="AK372" s="9"/>
      <c r="AL372" s="9"/>
      <c r="AM372" s="9"/>
      <c r="AN372" s="9"/>
      <c r="AO372" s="9"/>
      <c r="AP372" s="49"/>
      <c r="AQ372" s="49"/>
      <c r="AR372" s="49"/>
      <c r="AS372" s="49"/>
      <c r="AT372" s="54"/>
    </row>
    <row r="373" spans="1:46" ht="16.2" thickBot="1" x14ac:dyDescent="0.35">
      <c r="A373" s="48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9"/>
      <c r="AI373" s="9"/>
      <c r="AJ373" s="9"/>
      <c r="AK373" s="9"/>
      <c r="AL373" s="9"/>
      <c r="AM373" s="9"/>
      <c r="AN373" s="9"/>
      <c r="AO373" s="9"/>
      <c r="AP373" s="49"/>
      <c r="AQ373" s="49"/>
      <c r="AR373" s="49"/>
      <c r="AS373" s="49"/>
      <c r="AT373" s="54"/>
    </row>
    <row r="374" spans="1:46" ht="16.2" thickBot="1" x14ac:dyDescent="0.35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9"/>
      <c r="AI374" s="9"/>
      <c r="AJ374" s="9"/>
      <c r="AK374" s="9"/>
      <c r="AL374" s="9"/>
      <c r="AM374" s="9"/>
      <c r="AN374" s="9"/>
      <c r="AO374" s="9"/>
      <c r="AP374" s="49"/>
      <c r="AQ374" s="49"/>
      <c r="AR374" s="49"/>
      <c r="AS374" s="49"/>
      <c r="AT374" s="54"/>
    </row>
    <row r="375" spans="1:46" ht="16.2" thickBot="1" x14ac:dyDescent="0.35">
      <c r="A375" s="48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9"/>
      <c r="AI375" s="9"/>
      <c r="AJ375" s="9"/>
      <c r="AK375" s="9"/>
      <c r="AL375" s="9"/>
      <c r="AM375" s="9"/>
      <c r="AN375" s="9"/>
      <c r="AO375" s="9"/>
      <c r="AP375" s="49"/>
      <c r="AQ375" s="49"/>
      <c r="AR375" s="49"/>
      <c r="AS375" s="49"/>
      <c r="AT375" s="54"/>
    </row>
    <row r="376" spans="1:46" ht="16.2" thickBot="1" x14ac:dyDescent="0.35">
      <c r="A376" s="48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9"/>
      <c r="AI376" s="9"/>
      <c r="AJ376" s="9"/>
      <c r="AK376" s="9"/>
      <c r="AL376" s="9"/>
      <c r="AM376" s="9"/>
      <c r="AN376" s="9"/>
      <c r="AO376" s="9"/>
      <c r="AP376" s="49"/>
      <c r="AQ376" s="49"/>
      <c r="AR376" s="49"/>
      <c r="AS376" s="49"/>
      <c r="AT376" s="54"/>
    </row>
    <row r="377" spans="1:46" ht="16.2" thickBot="1" x14ac:dyDescent="0.35">
      <c r="A377" s="48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9"/>
      <c r="AI377" s="9"/>
      <c r="AJ377" s="9"/>
      <c r="AK377" s="9"/>
      <c r="AL377" s="9"/>
      <c r="AM377" s="9"/>
      <c r="AN377" s="9"/>
      <c r="AO377" s="9"/>
      <c r="AP377" s="49"/>
      <c r="AQ377" s="49"/>
      <c r="AR377" s="49"/>
      <c r="AS377" s="49"/>
      <c r="AT377" s="54"/>
    </row>
    <row r="378" spans="1:46" ht="16.2" thickBot="1" x14ac:dyDescent="0.35">
      <c r="A378" s="48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9"/>
      <c r="AI378" s="9"/>
      <c r="AJ378" s="9"/>
      <c r="AK378" s="9"/>
      <c r="AL378" s="9"/>
      <c r="AM378" s="9"/>
      <c r="AN378" s="9"/>
      <c r="AO378" s="9"/>
      <c r="AP378" s="49"/>
      <c r="AQ378" s="49"/>
      <c r="AR378" s="49"/>
      <c r="AS378" s="49"/>
      <c r="AT378" s="54"/>
    </row>
    <row r="379" spans="1:46" ht="16.2" thickBot="1" x14ac:dyDescent="0.35">
      <c r="A379" s="48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9"/>
      <c r="AI379" s="9"/>
      <c r="AJ379" s="9"/>
      <c r="AK379" s="9"/>
      <c r="AL379" s="9"/>
      <c r="AM379" s="9"/>
      <c r="AN379" s="9"/>
      <c r="AO379" s="9"/>
      <c r="AP379" s="49"/>
      <c r="AQ379" s="49"/>
      <c r="AR379" s="49"/>
      <c r="AS379" s="49"/>
      <c r="AT379" s="54"/>
    </row>
    <row r="380" spans="1:46" ht="16.2" thickBot="1" x14ac:dyDescent="0.35">
      <c r="A380" s="48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9"/>
      <c r="AI380" s="9"/>
      <c r="AJ380" s="9"/>
      <c r="AK380" s="9"/>
      <c r="AL380" s="9"/>
      <c r="AM380" s="9"/>
      <c r="AN380" s="9"/>
      <c r="AO380" s="9"/>
      <c r="AP380" s="49"/>
      <c r="AQ380" s="49"/>
      <c r="AR380" s="49"/>
      <c r="AS380" s="49"/>
      <c r="AT380" s="54"/>
    </row>
    <row r="381" spans="1:46" ht="16.2" thickBot="1" x14ac:dyDescent="0.35">
      <c r="A381" s="48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9"/>
      <c r="AI381" s="9"/>
      <c r="AJ381" s="9"/>
      <c r="AK381" s="9"/>
      <c r="AL381" s="9"/>
      <c r="AM381" s="9"/>
      <c r="AN381" s="9"/>
      <c r="AO381" s="9"/>
      <c r="AP381" s="49"/>
      <c r="AQ381" s="49"/>
      <c r="AR381" s="49"/>
      <c r="AS381" s="49"/>
      <c r="AT381" s="54"/>
    </row>
    <row r="382" spans="1:46" ht="16.2" thickBot="1" x14ac:dyDescent="0.35">
      <c r="A382" s="48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9"/>
      <c r="AI382" s="9"/>
      <c r="AJ382" s="9"/>
      <c r="AK382" s="9"/>
      <c r="AL382" s="9"/>
      <c r="AM382" s="9"/>
      <c r="AN382" s="9"/>
      <c r="AO382" s="9"/>
      <c r="AP382" s="49"/>
      <c r="AQ382" s="49"/>
      <c r="AR382" s="49"/>
      <c r="AS382" s="49"/>
      <c r="AT382" s="54"/>
    </row>
    <row r="383" spans="1:46" ht="16.2" thickBot="1" x14ac:dyDescent="0.35">
      <c r="A383" s="48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9"/>
      <c r="AI383" s="9"/>
      <c r="AJ383" s="9"/>
      <c r="AK383" s="9"/>
      <c r="AL383" s="9"/>
      <c r="AM383" s="9"/>
      <c r="AN383" s="9"/>
      <c r="AO383" s="9"/>
      <c r="AP383" s="49"/>
      <c r="AQ383" s="49"/>
      <c r="AR383" s="49"/>
      <c r="AS383" s="49"/>
      <c r="AT383" s="54"/>
    </row>
    <row r="384" spans="1:46" ht="16.2" thickBot="1" x14ac:dyDescent="0.35">
      <c r="A384" s="48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9"/>
      <c r="AI384" s="9"/>
      <c r="AJ384" s="9"/>
      <c r="AK384" s="9"/>
      <c r="AL384" s="9"/>
      <c r="AM384" s="9"/>
      <c r="AN384" s="9"/>
      <c r="AO384" s="9"/>
      <c r="AP384" s="49"/>
      <c r="AQ384" s="49"/>
      <c r="AR384" s="49"/>
      <c r="AS384" s="49"/>
      <c r="AT384" s="54"/>
    </row>
    <row r="385" spans="1:46" ht="16.2" thickBot="1" x14ac:dyDescent="0.35">
      <c r="A385" s="48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9"/>
      <c r="AI385" s="9"/>
      <c r="AJ385" s="9"/>
      <c r="AK385" s="9"/>
      <c r="AL385" s="9"/>
      <c r="AM385" s="9"/>
      <c r="AN385" s="9"/>
      <c r="AO385" s="9"/>
      <c r="AP385" s="49"/>
      <c r="AQ385" s="49"/>
      <c r="AR385" s="49"/>
      <c r="AS385" s="49"/>
      <c r="AT385" s="54"/>
    </row>
    <row r="386" spans="1:46" ht="16.2" thickBot="1" x14ac:dyDescent="0.35">
      <c r="A386" s="48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9"/>
      <c r="AI386" s="9"/>
      <c r="AJ386" s="9"/>
      <c r="AK386" s="9"/>
      <c r="AL386" s="9"/>
      <c r="AM386" s="9"/>
      <c r="AN386" s="9"/>
      <c r="AO386" s="9"/>
      <c r="AP386" s="49"/>
      <c r="AQ386" s="49"/>
      <c r="AR386" s="49"/>
      <c r="AS386" s="49"/>
      <c r="AT386" s="54"/>
    </row>
    <row r="387" spans="1:46" ht="16.2" thickBot="1" x14ac:dyDescent="0.35">
      <c r="A387" s="48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9"/>
      <c r="AI387" s="9"/>
      <c r="AJ387" s="9"/>
      <c r="AK387" s="9"/>
      <c r="AL387" s="9"/>
      <c r="AM387" s="9"/>
      <c r="AN387" s="9"/>
      <c r="AO387" s="9"/>
      <c r="AP387" s="49"/>
      <c r="AQ387" s="49"/>
      <c r="AR387" s="49"/>
      <c r="AS387" s="49"/>
      <c r="AT387" s="54"/>
    </row>
    <row r="388" spans="1:46" ht="16.2" thickBot="1" x14ac:dyDescent="0.35">
      <c r="A388" s="48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9"/>
      <c r="AI388" s="9"/>
      <c r="AJ388" s="9"/>
      <c r="AK388" s="9"/>
      <c r="AL388" s="9"/>
      <c r="AM388" s="9"/>
      <c r="AN388" s="9"/>
      <c r="AO388" s="9"/>
      <c r="AP388" s="49"/>
      <c r="AQ388" s="49"/>
      <c r="AR388" s="49"/>
      <c r="AS388" s="49"/>
      <c r="AT388" s="54"/>
    </row>
    <row r="389" spans="1:46" ht="16.2" thickBot="1" x14ac:dyDescent="0.35">
      <c r="A389" s="48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9"/>
      <c r="AI389" s="9"/>
      <c r="AJ389" s="9"/>
      <c r="AK389" s="9"/>
      <c r="AL389" s="9"/>
      <c r="AM389" s="9"/>
      <c r="AN389" s="9"/>
      <c r="AO389" s="9"/>
      <c r="AP389" s="49"/>
      <c r="AQ389" s="49"/>
      <c r="AR389" s="49"/>
      <c r="AS389" s="49"/>
      <c r="AT389" s="54"/>
    </row>
    <row r="390" spans="1:46" ht="16.2" thickBot="1" x14ac:dyDescent="0.35">
      <c r="A390" s="48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9"/>
      <c r="AI390" s="9"/>
      <c r="AJ390" s="9"/>
      <c r="AK390" s="9"/>
      <c r="AL390" s="9"/>
      <c r="AM390" s="9"/>
      <c r="AN390" s="9"/>
      <c r="AO390" s="9"/>
      <c r="AP390" s="49"/>
      <c r="AQ390" s="49"/>
      <c r="AR390" s="49"/>
      <c r="AS390" s="49"/>
      <c r="AT390" s="54"/>
    </row>
    <row r="391" spans="1:46" ht="16.2" thickBot="1" x14ac:dyDescent="0.35">
      <c r="A391" s="48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9"/>
      <c r="AI391" s="9"/>
      <c r="AJ391" s="9"/>
      <c r="AK391" s="9"/>
      <c r="AL391" s="9"/>
      <c r="AM391" s="9"/>
      <c r="AN391" s="9"/>
      <c r="AO391" s="9"/>
      <c r="AP391" s="49"/>
      <c r="AQ391" s="49"/>
      <c r="AR391" s="49"/>
      <c r="AS391" s="49"/>
      <c r="AT391" s="54"/>
    </row>
    <row r="392" spans="1:46" ht="16.2" thickBot="1" x14ac:dyDescent="0.35">
      <c r="A392" s="48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9"/>
      <c r="AI392" s="9"/>
      <c r="AJ392" s="9"/>
      <c r="AK392" s="9"/>
      <c r="AL392" s="9"/>
      <c r="AM392" s="9"/>
      <c r="AN392" s="9"/>
      <c r="AO392" s="9"/>
      <c r="AP392" s="49"/>
      <c r="AQ392" s="49"/>
      <c r="AR392" s="49"/>
      <c r="AS392" s="49"/>
      <c r="AT392" s="54"/>
    </row>
    <row r="393" spans="1:46" ht="16.2" thickBot="1" x14ac:dyDescent="0.35">
      <c r="A393" s="48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9"/>
      <c r="AI393" s="9"/>
      <c r="AJ393" s="9"/>
      <c r="AK393" s="9"/>
      <c r="AL393" s="9"/>
      <c r="AM393" s="9"/>
      <c r="AN393" s="9"/>
      <c r="AO393" s="9"/>
      <c r="AP393" s="49"/>
      <c r="AQ393" s="49"/>
      <c r="AR393" s="49"/>
      <c r="AS393" s="49"/>
      <c r="AT393" s="54"/>
    </row>
    <row r="394" spans="1:46" ht="16.2" thickBot="1" x14ac:dyDescent="0.35">
      <c r="A394" s="48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9"/>
      <c r="AI394" s="9"/>
      <c r="AJ394" s="9"/>
      <c r="AK394" s="9"/>
      <c r="AL394" s="9"/>
      <c r="AM394" s="9"/>
      <c r="AN394" s="9"/>
      <c r="AO394" s="9"/>
      <c r="AP394" s="49"/>
      <c r="AQ394" s="49"/>
      <c r="AR394" s="49"/>
      <c r="AS394" s="49"/>
      <c r="AT394" s="54"/>
    </row>
    <row r="395" spans="1:46" ht="16.2" thickBot="1" x14ac:dyDescent="0.35">
      <c r="A395" s="48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9"/>
      <c r="AI395" s="9"/>
      <c r="AJ395" s="9"/>
      <c r="AK395" s="9"/>
      <c r="AL395" s="9"/>
      <c r="AM395" s="9"/>
      <c r="AN395" s="9"/>
      <c r="AO395" s="9"/>
      <c r="AP395" s="49"/>
      <c r="AQ395" s="49"/>
      <c r="AR395" s="49"/>
      <c r="AS395" s="49"/>
      <c r="AT395" s="54"/>
    </row>
    <row r="396" spans="1:46" ht="16.2" thickBot="1" x14ac:dyDescent="0.35">
      <c r="A396" s="48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9"/>
      <c r="AI396" s="9"/>
      <c r="AJ396" s="9"/>
      <c r="AK396" s="9"/>
      <c r="AL396" s="9"/>
      <c r="AM396" s="9"/>
      <c r="AN396" s="9"/>
      <c r="AO396" s="9"/>
      <c r="AP396" s="49"/>
      <c r="AQ396" s="49"/>
      <c r="AR396" s="49"/>
      <c r="AS396" s="49"/>
      <c r="AT396" s="54"/>
    </row>
    <row r="397" spans="1:46" ht="16.2" thickBot="1" x14ac:dyDescent="0.35">
      <c r="A397" s="48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9"/>
      <c r="AI397" s="9"/>
      <c r="AJ397" s="9"/>
      <c r="AK397" s="9"/>
      <c r="AL397" s="9"/>
      <c r="AM397" s="9"/>
      <c r="AN397" s="9"/>
      <c r="AO397" s="9"/>
      <c r="AP397" s="49"/>
      <c r="AQ397" s="49"/>
      <c r="AR397" s="49"/>
      <c r="AS397" s="49"/>
      <c r="AT397" s="54"/>
    </row>
    <row r="398" spans="1:46" ht="16.2" thickBot="1" x14ac:dyDescent="0.35">
      <c r="A398" s="48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9"/>
      <c r="AI398" s="9"/>
      <c r="AJ398" s="9"/>
      <c r="AK398" s="9"/>
      <c r="AL398" s="9"/>
      <c r="AM398" s="9"/>
      <c r="AN398" s="9"/>
      <c r="AO398" s="9"/>
      <c r="AP398" s="49"/>
      <c r="AQ398" s="49"/>
      <c r="AR398" s="49"/>
      <c r="AS398" s="49"/>
      <c r="AT398" s="54"/>
    </row>
    <row r="399" spans="1:46" ht="16.2" thickBot="1" x14ac:dyDescent="0.35">
      <c r="A399" s="48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9"/>
      <c r="AI399" s="9"/>
      <c r="AJ399" s="9"/>
      <c r="AK399" s="9"/>
      <c r="AL399" s="9"/>
      <c r="AM399" s="9"/>
      <c r="AN399" s="9"/>
      <c r="AO399" s="9"/>
      <c r="AP399" s="49"/>
      <c r="AQ399" s="49"/>
      <c r="AR399" s="49"/>
      <c r="AS399" s="49"/>
      <c r="AT399" s="54"/>
    </row>
    <row r="400" spans="1:46" ht="16.2" thickBot="1" x14ac:dyDescent="0.35">
      <c r="A400" s="48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9"/>
      <c r="AI400" s="9"/>
      <c r="AJ400" s="9"/>
      <c r="AK400" s="9"/>
      <c r="AL400" s="9"/>
      <c r="AM400" s="9"/>
      <c r="AN400" s="9"/>
      <c r="AO400" s="9"/>
      <c r="AP400" s="49"/>
      <c r="AQ400" s="49"/>
      <c r="AR400" s="49"/>
      <c r="AS400" s="49"/>
      <c r="AT400" s="54"/>
    </row>
    <row r="401" spans="1:46" ht="16.2" thickBot="1" x14ac:dyDescent="0.35">
      <c r="A401" s="48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9"/>
      <c r="AI401" s="9"/>
      <c r="AJ401" s="9"/>
      <c r="AK401" s="9"/>
      <c r="AL401" s="9"/>
      <c r="AM401" s="9"/>
      <c r="AN401" s="9"/>
      <c r="AO401" s="9"/>
      <c r="AP401" s="49"/>
      <c r="AQ401" s="49"/>
      <c r="AR401" s="49"/>
      <c r="AS401" s="49"/>
      <c r="AT401" s="54"/>
    </row>
    <row r="402" spans="1:46" ht="16.2" thickBot="1" x14ac:dyDescent="0.35">
      <c r="A402" s="48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9"/>
      <c r="AI402" s="9"/>
      <c r="AJ402" s="9"/>
      <c r="AK402" s="9"/>
      <c r="AL402" s="9"/>
      <c r="AM402" s="9"/>
      <c r="AN402" s="9"/>
      <c r="AO402" s="9"/>
      <c r="AP402" s="49"/>
      <c r="AQ402" s="49"/>
      <c r="AR402" s="49"/>
      <c r="AS402" s="49"/>
      <c r="AT402" s="54"/>
    </row>
    <row r="403" spans="1:46" ht="16.2" thickBot="1" x14ac:dyDescent="0.35">
      <c r="A403" s="48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9"/>
      <c r="AI403" s="9"/>
      <c r="AJ403" s="9"/>
      <c r="AK403" s="9"/>
      <c r="AL403" s="9"/>
      <c r="AM403" s="9"/>
      <c r="AN403" s="9"/>
      <c r="AO403" s="9"/>
      <c r="AP403" s="49"/>
      <c r="AQ403" s="49"/>
      <c r="AR403" s="49"/>
      <c r="AS403" s="49"/>
      <c r="AT403" s="54"/>
    </row>
    <row r="404" spans="1:46" ht="16.2" thickBot="1" x14ac:dyDescent="0.35">
      <c r="A404" s="48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9"/>
      <c r="AI404" s="9"/>
      <c r="AJ404" s="9"/>
      <c r="AK404" s="9"/>
      <c r="AL404" s="9"/>
      <c r="AM404" s="9"/>
      <c r="AN404" s="9"/>
      <c r="AO404" s="9"/>
      <c r="AP404" s="49"/>
      <c r="AQ404" s="49"/>
      <c r="AR404" s="49"/>
      <c r="AS404" s="49"/>
      <c r="AT404" s="54"/>
    </row>
    <row r="405" spans="1:46" ht="16.2" thickBot="1" x14ac:dyDescent="0.35">
      <c r="A405" s="48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9"/>
      <c r="AI405" s="9"/>
      <c r="AJ405" s="9"/>
      <c r="AK405" s="9"/>
      <c r="AL405" s="9"/>
      <c r="AM405" s="9"/>
      <c r="AN405" s="9"/>
      <c r="AO405" s="9"/>
      <c r="AP405" s="49"/>
      <c r="AQ405" s="49"/>
      <c r="AR405" s="49"/>
      <c r="AS405" s="49"/>
      <c r="AT405" s="54"/>
    </row>
    <row r="406" spans="1:46" ht="16.2" thickBot="1" x14ac:dyDescent="0.35">
      <c r="A406" s="48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9"/>
      <c r="AI406" s="9"/>
      <c r="AJ406" s="9"/>
      <c r="AK406" s="9"/>
      <c r="AL406" s="9"/>
      <c r="AM406" s="9"/>
      <c r="AN406" s="9"/>
      <c r="AO406" s="9"/>
      <c r="AP406" s="49"/>
      <c r="AQ406" s="49"/>
      <c r="AR406" s="49"/>
      <c r="AS406" s="49"/>
      <c r="AT406" s="54"/>
    </row>
    <row r="407" spans="1:46" ht="16.2" thickBot="1" x14ac:dyDescent="0.35">
      <c r="A407" s="48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9"/>
      <c r="AI407" s="9"/>
      <c r="AJ407" s="9"/>
      <c r="AK407" s="9"/>
      <c r="AL407" s="9"/>
      <c r="AM407" s="9"/>
      <c r="AN407" s="9"/>
      <c r="AO407" s="9"/>
      <c r="AP407" s="49"/>
      <c r="AQ407" s="49"/>
      <c r="AR407" s="49"/>
      <c r="AS407" s="49"/>
      <c r="AT407" s="54"/>
    </row>
    <row r="408" spans="1:46" ht="16.2" thickBot="1" x14ac:dyDescent="0.35">
      <c r="A408" s="48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9"/>
      <c r="AI408" s="9"/>
      <c r="AJ408" s="9"/>
      <c r="AK408" s="9"/>
      <c r="AL408" s="9"/>
      <c r="AM408" s="9"/>
      <c r="AN408" s="9"/>
      <c r="AO408" s="9"/>
      <c r="AP408" s="49"/>
      <c r="AQ408" s="49"/>
      <c r="AR408" s="49"/>
      <c r="AS408" s="49"/>
      <c r="AT408" s="54"/>
    </row>
    <row r="409" spans="1:46" ht="16.2" thickBot="1" x14ac:dyDescent="0.35">
      <c r="A409" s="48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9"/>
      <c r="AI409" s="9"/>
      <c r="AJ409" s="9"/>
      <c r="AK409" s="9"/>
      <c r="AL409" s="9"/>
      <c r="AM409" s="9"/>
      <c r="AN409" s="9"/>
      <c r="AO409" s="9"/>
      <c r="AP409" s="49"/>
      <c r="AQ409" s="49"/>
      <c r="AR409" s="49"/>
      <c r="AS409" s="49"/>
      <c r="AT409" s="54"/>
    </row>
    <row r="410" spans="1:46" ht="16.2" thickBot="1" x14ac:dyDescent="0.35">
      <c r="A410" s="48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9"/>
      <c r="AI410" s="9"/>
      <c r="AJ410" s="9"/>
      <c r="AK410" s="9"/>
      <c r="AL410" s="9"/>
      <c r="AM410" s="9"/>
      <c r="AN410" s="9"/>
      <c r="AO410" s="9"/>
      <c r="AP410" s="49"/>
      <c r="AQ410" s="49"/>
      <c r="AR410" s="49"/>
      <c r="AS410" s="49"/>
      <c r="AT410" s="54"/>
    </row>
    <row r="411" spans="1:46" ht="16.2" thickBot="1" x14ac:dyDescent="0.35">
      <c r="A411" s="48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9"/>
      <c r="AI411" s="9"/>
      <c r="AJ411" s="9"/>
      <c r="AK411" s="9"/>
      <c r="AL411" s="9"/>
      <c r="AM411" s="9"/>
      <c r="AN411" s="9"/>
      <c r="AO411" s="9"/>
      <c r="AP411" s="49"/>
      <c r="AQ411" s="49"/>
      <c r="AR411" s="49"/>
      <c r="AS411" s="49"/>
      <c r="AT411" s="54"/>
    </row>
    <row r="412" spans="1:46" ht="16.2" thickBot="1" x14ac:dyDescent="0.35">
      <c r="A412" s="48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9"/>
      <c r="AI412" s="9"/>
      <c r="AJ412" s="9"/>
      <c r="AK412" s="9"/>
      <c r="AL412" s="9"/>
      <c r="AM412" s="9"/>
      <c r="AN412" s="9"/>
      <c r="AO412" s="9"/>
      <c r="AP412" s="49"/>
      <c r="AQ412" s="49"/>
      <c r="AR412" s="49"/>
      <c r="AS412" s="49"/>
      <c r="AT412" s="54"/>
    </row>
    <row r="413" spans="1:46" ht="16.2" thickBot="1" x14ac:dyDescent="0.35">
      <c r="A413" s="48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9"/>
      <c r="AI413" s="9"/>
      <c r="AJ413" s="9"/>
      <c r="AK413" s="9"/>
      <c r="AL413" s="9"/>
      <c r="AM413" s="9"/>
      <c r="AN413" s="9"/>
      <c r="AO413" s="9"/>
      <c r="AP413" s="49"/>
      <c r="AQ413" s="49"/>
      <c r="AR413" s="49"/>
      <c r="AS413" s="49"/>
      <c r="AT413" s="54"/>
    </row>
    <row r="414" spans="1:46" ht="16.2" thickBot="1" x14ac:dyDescent="0.35">
      <c r="A414" s="48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9"/>
      <c r="AI414" s="9"/>
      <c r="AJ414" s="9"/>
      <c r="AK414" s="9"/>
      <c r="AL414" s="9"/>
      <c r="AM414" s="9"/>
      <c r="AN414" s="9"/>
      <c r="AO414" s="9"/>
      <c r="AP414" s="49"/>
      <c r="AQ414" s="49"/>
      <c r="AR414" s="49"/>
      <c r="AS414" s="49"/>
      <c r="AT414" s="54"/>
    </row>
    <row r="415" spans="1:46" ht="16.2" thickBot="1" x14ac:dyDescent="0.35">
      <c r="A415" s="48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9"/>
      <c r="AI415" s="9"/>
      <c r="AJ415" s="9"/>
      <c r="AK415" s="9"/>
      <c r="AL415" s="9"/>
      <c r="AM415" s="9"/>
      <c r="AN415" s="9"/>
      <c r="AO415" s="9"/>
      <c r="AP415" s="49"/>
      <c r="AQ415" s="49"/>
      <c r="AR415" s="49"/>
      <c r="AS415" s="49"/>
      <c r="AT415" s="54"/>
    </row>
    <row r="416" spans="1:46" ht="16.2" thickBot="1" x14ac:dyDescent="0.35">
      <c r="A416" s="48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9"/>
      <c r="AI416" s="9"/>
      <c r="AJ416" s="9"/>
      <c r="AK416" s="9"/>
      <c r="AL416" s="9"/>
      <c r="AM416" s="9"/>
      <c r="AN416" s="9"/>
      <c r="AO416" s="9"/>
      <c r="AP416" s="49"/>
      <c r="AQ416" s="49"/>
      <c r="AR416" s="49"/>
      <c r="AS416" s="49"/>
      <c r="AT416" s="54"/>
    </row>
    <row r="417" spans="1:46" ht="16.2" thickBot="1" x14ac:dyDescent="0.35">
      <c r="A417" s="48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9"/>
      <c r="AI417" s="9"/>
      <c r="AJ417" s="9"/>
      <c r="AK417" s="9"/>
      <c r="AL417" s="9"/>
      <c r="AM417" s="9"/>
      <c r="AN417" s="9"/>
      <c r="AO417" s="9"/>
      <c r="AP417" s="49"/>
      <c r="AQ417" s="49"/>
      <c r="AR417" s="49"/>
      <c r="AS417" s="49"/>
      <c r="AT417" s="54"/>
    </row>
    <row r="418" spans="1:46" ht="16.2" thickBot="1" x14ac:dyDescent="0.35">
      <c r="A418" s="48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9"/>
      <c r="AI418" s="9"/>
      <c r="AJ418" s="9"/>
      <c r="AK418" s="9"/>
      <c r="AL418" s="9"/>
      <c r="AM418" s="9"/>
      <c r="AN418" s="9"/>
      <c r="AO418" s="9"/>
      <c r="AP418" s="49"/>
      <c r="AQ418" s="49"/>
      <c r="AR418" s="49"/>
      <c r="AS418" s="49"/>
      <c r="AT418" s="54"/>
    </row>
    <row r="419" spans="1:46" ht="16.2" thickBot="1" x14ac:dyDescent="0.35">
      <c r="A419" s="48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9"/>
      <c r="AI419" s="9"/>
      <c r="AJ419" s="9"/>
      <c r="AK419" s="9"/>
      <c r="AL419" s="9"/>
      <c r="AM419" s="9"/>
      <c r="AN419" s="9"/>
      <c r="AO419" s="9"/>
      <c r="AP419" s="49"/>
      <c r="AQ419" s="49"/>
      <c r="AR419" s="49"/>
      <c r="AS419" s="49"/>
      <c r="AT419" s="54"/>
    </row>
    <row r="420" spans="1:46" ht="16.2" thickBot="1" x14ac:dyDescent="0.35">
      <c r="A420" s="48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9"/>
      <c r="AI420" s="9"/>
      <c r="AJ420" s="9"/>
      <c r="AK420" s="9"/>
      <c r="AL420" s="9"/>
      <c r="AM420" s="9"/>
      <c r="AN420" s="9"/>
      <c r="AO420" s="9"/>
      <c r="AP420" s="49"/>
      <c r="AQ420" s="49"/>
      <c r="AR420" s="49"/>
      <c r="AS420" s="49"/>
      <c r="AT420" s="54"/>
    </row>
    <row r="421" spans="1:46" ht="16.2" thickBot="1" x14ac:dyDescent="0.35">
      <c r="A421" s="48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9"/>
      <c r="AI421" s="9"/>
      <c r="AJ421" s="9"/>
      <c r="AK421" s="9"/>
      <c r="AL421" s="9"/>
      <c r="AM421" s="9"/>
      <c r="AN421" s="9"/>
      <c r="AO421" s="9"/>
      <c r="AP421" s="49"/>
      <c r="AQ421" s="49"/>
      <c r="AR421" s="49"/>
      <c r="AS421" s="49"/>
      <c r="AT421" s="54"/>
    </row>
    <row r="422" spans="1:46" ht="16.2" thickBot="1" x14ac:dyDescent="0.35">
      <c r="A422" s="48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9"/>
      <c r="AI422" s="9"/>
      <c r="AJ422" s="9"/>
      <c r="AK422" s="9"/>
      <c r="AL422" s="9"/>
      <c r="AM422" s="9"/>
      <c r="AN422" s="9"/>
      <c r="AO422" s="9"/>
      <c r="AP422" s="49"/>
      <c r="AQ422" s="49"/>
      <c r="AR422" s="49"/>
      <c r="AS422" s="49"/>
      <c r="AT422" s="54"/>
    </row>
    <row r="423" spans="1:46" ht="16.2" thickBot="1" x14ac:dyDescent="0.35">
      <c r="A423" s="48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9"/>
      <c r="AI423" s="9"/>
      <c r="AJ423" s="9"/>
      <c r="AK423" s="9"/>
      <c r="AL423" s="9"/>
      <c r="AM423" s="9"/>
      <c r="AN423" s="9"/>
      <c r="AO423" s="9"/>
      <c r="AP423" s="49"/>
      <c r="AQ423" s="49"/>
      <c r="AR423" s="49"/>
      <c r="AS423" s="49"/>
      <c r="AT423" s="54"/>
    </row>
    <row r="424" spans="1:46" ht="16.2" thickBot="1" x14ac:dyDescent="0.35">
      <c r="A424" s="48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9"/>
      <c r="AI424" s="9"/>
      <c r="AJ424" s="9"/>
      <c r="AK424" s="9"/>
      <c r="AL424" s="9"/>
      <c r="AM424" s="9"/>
      <c r="AN424" s="9"/>
      <c r="AO424" s="9"/>
      <c r="AP424" s="49"/>
      <c r="AQ424" s="49"/>
      <c r="AR424" s="49"/>
      <c r="AS424" s="49"/>
      <c r="AT424" s="54"/>
    </row>
    <row r="425" spans="1:46" ht="16.2" thickBot="1" x14ac:dyDescent="0.35">
      <c r="A425" s="48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9"/>
      <c r="AI425" s="9"/>
      <c r="AJ425" s="9"/>
      <c r="AK425" s="9"/>
      <c r="AL425" s="9"/>
      <c r="AM425" s="9"/>
      <c r="AN425" s="9"/>
      <c r="AO425" s="9"/>
      <c r="AP425" s="49"/>
      <c r="AQ425" s="49"/>
      <c r="AR425" s="49"/>
      <c r="AS425" s="49"/>
      <c r="AT425" s="54"/>
    </row>
    <row r="426" spans="1:46" ht="16.2" thickBot="1" x14ac:dyDescent="0.35">
      <c r="A426" s="48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9"/>
      <c r="AI426" s="9"/>
      <c r="AJ426" s="9"/>
      <c r="AK426" s="9"/>
      <c r="AL426" s="9"/>
      <c r="AM426" s="9"/>
      <c r="AN426" s="9"/>
      <c r="AO426" s="9"/>
      <c r="AP426" s="49"/>
      <c r="AQ426" s="49"/>
      <c r="AR426" s="49"/>
      <c r="AS426" s="49"/>
      <c r="AT426" s="54"/>
    </row>
    <row r="427" spans="1:46" ht="16.2" thickBot="1" x14ac:dyDescent="0.35">
      <c r="A427" s="48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9"/>
      <c r="AI427" s="9"/>
      <c r="AJ427" s="9"/>
      <c r="AK427" s="9"/>
      <c r="AL427" s="9"/>
      <c r="AM427" s="9"/>
      <c r="AN427" s="9"/>
      <c r="AO427" s="9"/>
      <c r="AP427" s="49"/>
      <c r="AQ427" s="49"/>
      <c r="AR427" s="49"/>
      <c r="AS427" s="49"/>
      <c r="AT427" s="54"/>
    </row>
    <row r="428" spans="1:46" ht="16.2" thickBot="1" x14ac:dyDescent="0.35">
      <c r="A428" s="48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9"/>
      <c r="AI428" s="9"/>
      <c r="AJ428" s="9"/>
      <c r="AK428" s="9"/>
      <c r="AL428" s="9"/>
      <c r="AM428" s="9"/>
      <c r="AN428" s="9"/>
      <c r="AO428" s="9"/>
      <c r="AP428" s="49"/>
      <c r="AQ428" s="49"/>
      <c r="AR428" s="49"/>
      <c r="AS428" s="49"/>
      <c r="AT428" s="54"/>
    </row>
    <row r="429" spans="1:46" ht="16.2" thickBot="1" x14ac:dyDescent="0.35">
      <c r="A429" s="48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9"/>
      <c r="AI429" s="9"/>
      <c r="AJ429" s="9"/>
      <c r="AK429" s="9"/>
      <c r="AL429" s="9"/>
      <c r="AM429" s="9"/>
      <c r="AN429" s="9"/>
      <c r="AO429" s="9"/>
      <c r="AP429" s="49"/>
      <c r="AQ429" s="49"/>
      <c r="AR429" s="49"/>
      <c r="AS429" s="49"/>
      <c r="AT429" s="54"/>
    </row>
    <row r="430" spans="1:46" ht="16.2" thickBot="1" x14ac:dyDescent="0.35">
      <c r="A430" s="48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9"/>
      <c r="AI430" s="9"/>
      <c r="AJ430" s="9"/>
      <c r="AK430" s="9"/>
      <c r="AL430" s="9"/>
      <c r="AM430" s="9"/>
      <c r="AN430" s="9"/>
      <c r="AO430" s="9"/>
      <c r="AP430" s="49"/>
      <c r="AQ430" s="49"/>
      <c r="AR430" s="49"/>
      <c r="AS430" s="49"/>
      <c r="AT430" s="54"/>
    </row>
    <row r="431" spans="1:46" ht="16.2" thickBot="1" x14ac:dyDescent="0.35">
      <c r="A431" s="48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9"/>
      <c r="AI431" s="9"/>
      <c r="AJ431" s="9"/>
      <c r="AK431" s="9"/>
      <c r="AL431" s="9"/>
      <c r="AM431" s="9"/>
      <c r="AN431" s="9"/>
      <c r="AO431" s="9"/>
      <c r="AP431" s="49"/>
      <c r="AQ431" s="49"/>
      <c r="AR431" s="49"/>
      <c r="AS431" s="49"/>
      <c r="AT431" s="54"/>
    </row>
    <row r="432" spans="1:46" ht="16.2" thickBot="1" x14ac:dyDescent="0.35">
      <c r="A432" s="48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9"/>
      <c r="AI432" s="9"/>
      <c r="AJ432" s="9"/>
      <c r="AK432" s="9"/>
      <c r="AL432" s="9"/>
      <c r="AM432" s="9"/>
      <c r="AN432" s="9"/>
      <c r="AO432" s="9"/>
      <c r="AP432" s="49"/>
      <c r="AQ432" s="49"/>
      <c r="AR432" s="49"/>
      <c r="AS432" s="49"/>
      <c r="AT432" s="54"/>
    </row>
    <row r="433" spans="1:46" ht="16.2" thickBot="1" x14ac:dyDescent="0.35">
      <c r="A433" s="48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9"/>
      <c r="AI433" s="9"/>
      <c r="AJ433" s="9"/>
      <c r="AK433" s="9"/>
      <c r="AL433" s="9"/>
      <c r="AM433" s="9"/>
      <c r="AN433" s="9"/>
      <c r="AO433" s="9"/>
      <c r="AP433" s="49"/>
      <c r="AQ433" s="49"/>
      <c r="AR433" s="49"/>
      <c r="AS433" s="49"/>
      <c r="AT433" s="54"/>
    </row>
    <row r="434" spans="1:46" ht="16.2" thickBot="1" x14ac:dyDescent="0.35">
      <c r="A434" s="48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9"/>
      <c r="AI434" s="9"/>
      <c r="AJ434" s="9"/>
      <c r="AK434" s="9"/>
      <c r="AL434" s="9"/>
      <c r="AM434" s="9"/>
      <c r="AN434" s="9"/>
      <c r="AO434" s="9"/>
      <c r="AP434" s="49"/>
      <c r="AQ434" s="49"/>
      <c r="AR434" s="49"/>
      <c r="AS434" s="49"/>
      <c r="AT434" s="54"/>
    </row>
    <row r="435" spans="1:46" ht="16.2" thickBot="1" x14ac:dyDescent="0.35">
      <c r="A435" s="48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9"/>
      <c r="AI435" s="9"/>
      <c r="AJ435" s="9"/>
      <c r="AK435" s="9"/>
      <c r="AL435" s="9"/>
      <c r="AM435" s="9"/>
      <c r="AN435" s="9"/>
      <c r="AO435" s="9"/>
      <c r="AP435" s="49"/>
      <c r="AQ435" s="49"/>
      <c r="AR435" s="49"/>
      <c r="AS435" s="49"/>
      <c r="AT435" s="54"/>
    </row>
    <row r="436" spans="1:46" ht="16.2" thickBot="1" x14ac:dyDescent="0.35">
      <c r="A436" s="48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9"/>
      <c r="AI436" s="9"/>
      <c r="AJ436" s="9"/>
      <c r="AK436" s="9"/>
      <c r="AL436" s="9"/>
      <c r="AM436" s="9"/>
      <c r="AN436" s="9"/>
      <c r="AO436" s="9"/>
      <c r="AP436" s="49"/>
      <c r="AQ436" s="49"/>
      <c r="AR436" s="49"/>
      <c r="AS436" s="49"/>
      <c r="AT436" s="54"/>
    </row>
    <row r="437" spans="1:46" ht="16.2" thickBot="1" x14ac:dyDescent="0.35">
      <c r="A437" s="48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9"/>
      <c r="AI437" s="9"/>
      <c r="AJ437" s="9"/>
      <c r="AK437" s="9"/>
      <c r="AL437" s="9"/>
      <c r="AM437" s="9"/>
      <c r="AN437" s="9"/>
      <c r="AO437" s="9"/>
      <c r="AP437" s="49"/>
      <c r="AQ437" s="49"/>
      <c r="AR437" s="49"/>
      <c r="AS437" s="49"/>
      <c r="AT437" s="54"/>
    </row>
    <row r="438" spans="1:46" ht="16.2" thickBot="1" x14ac:dyDescent="0.35">
      <c r="A438" s="48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9"/>
      <c r="AI438" s="9"/>
      <c r="AJ438" s="9"/>
      <c r="AK438" s="9"/>
      <c r="AL438" s="9"/>
      <c r="AM438" s="9"/>
      <c r="AN438" s="9"/>
      <c r="AO438" s="9"/>
      <c r="AP438" s="49"/>
      <c r="AQ438" s="49"/>
      <c r="AR438" s="49"/>
      <c r="AS438" s="49"/>
      <c r="AT438" s="54"/>
    </row>
    <row r="439" spans="1:46" ht="16.2" thickBot="1" x14ac:dyDescent="0.35">
      <c r="A439" s="48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9"/>
      <c r="AI439" s="9"/>
      <c r="AJ439" s="9"/>
      <c r="AK439" s="9"/>
      <c r="AL439" s="9"/>
      <c r="AM439" s="9"/>
      <c r="AN439" s="9"/>
      <c r="AO439" s="9"/>
      <c r="AP439" s="49"/>
      <c r="AQ439" s="49"/>
      <c r="AR439" s="49"/>
      <c r="AS439" s="49"/>
      <c r="AT439" s="54"/>
    </row>
    <row r="440" spans="1:46" ht="16.2" thickBot="1" x14ac:dyDescent="0.35">
      <c r="A440" s="48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9"/>
      <c r="AI440" s="9"/>
      <c r="AJ440" s="9"/>
      <c r="AK440" s="9"/>
      <c r="AL440" s="9"/>
      <c r="AM440" s="9"/>
      <c r="AN440" s="9"/>
      <c r="AO440" s="9"/>
      <c r="AP440" s="49"/>
      <c r="AQ440" s="49"/>
      <c r="AR440" s="49"/>
      <c r="AS440" s="49"/>
      <c r="AT440" s="54"/>
    </row>
    <row r="441" spans="1:46" ht="16.2" thickBot="1" x14ac:dyDescent="0.35">
      <c r="A441" s="48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9"/>
      <c r="AI441" s="9"/>
      <c r="AJ441" s="9"/>
      <c r="AK441" s="9"/>
      <c r="AL441" s="9"/>
      <c r="AM441" s="9"/>
      <c r="AN441" s="9"/>
      <c r="AO441" s="9"/>
      <c r="AP441" s="49"/>
      <c r="AQ441" s="49"/>
      <c r="AR441" s="49"/>
      <c r="AS441" s="49"/>
      <c r="AT441" s="54"/>
    </row>
    <row r="442" spans="1:46" ht="16.2" thickBot="1" x14ac:dyDescent="0.35">
      <c r="A442" s="48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9"/>
      <c r="AI442" s="9"/>
      <c r="AJ442" s="9"/>
      <c r="AK442" s="9"/>
      <c r="AL442" s="9"/>
      <c r="AM442" s="9"/>
      <c r="AN442" s="9"/>
      <c r="AO442" s="9"/>
      <c r="AP442" s="49"/>
      <c r="AQ442" s="49"/>
      <c r="AR442" s="49"/>
      <c r="AS442" s="49"/>
      <c r="AT442" s="54"/>
    </row>
    <row r="443" spans="1:46" ht="16.2" thickBot="1" x14ac:dyDescent="0.35">
      <c r="A443" s="48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9"/>
      <c r="AI443" s="9"/>
      <c r="AJ443" s="9"/>
      <c r="AK443" s="9"/>
      <c r="AL443" s="9"/>
      <c r="AM443" s="9"/>
      <c r="AN443" s="9"/>
      <c r="AO443" s="9"/>
      <c r="AP443" s="49"/>
      <c r="AQ443" s="49"/>
      <c r="AR443" s="49"/>
      <c r="AS443" s="49"/>
      <c r="AT443" s="54"/>
    </row>
    <row r="444" spans="1:46" ht="16.2" thickBot="1" x14ac:dyDescent="0.3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9"/>
      <c r="AI444" s="9"/>
      <c r="AJ444" s="9"/>
      <c r="AK444" s="9"/>
      <c r="AL444" s="9"/>
      <c r="AM444" s="9"/>
      <c r="AN444" s="9"/>
      <c r="AO444" s="9"/>
      <c r="AP444" s="49"/>
      <c r="AQ444" s="49"/>
      <c r="AR444" s="49"/>
      <c r="AS444" s="49"/>
      <c r="AT444" s="54"/>
    </row>
    <row r="445" spans="1:46" ht="16.2" thickBot="1" x14ac:dyDescent="0.35">
      <c r="A445" s="48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9"/>
      <c r="AI445" s="9"/>
      <c r="AJ445" s="9"/>
      <c r="AK445" s="9"/>
      <c r="AL445" s="9"/>
      <c r="AM445" s="9"/>
      <c r="AN445" s="9"/>
      <c r="AO445" s="9"/>
      <c r="AP445" s="49"/>
      <c r="AQ445" s="49"/>
      <c r="AR445" s="49"/>
      <c r="AS445" s="49"/>
      <c r="AT445" s="54"/>
    </row>
    <row r="446" spans="1:46" ht="16.2" thickBot="1" x14ac:dyDescent="0.35">
      <c r="A446" s="48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9"/>
      <c r="AI446" s="9"/>
      <c r="AJ446" s="9"/>
      <c r="AK446" s="9"/>
      <c r="AL446" s="9"/>
      <c r="AM446" s="9"/>
      <c r="AN446" s="9"/>
      <c r="AO446" s="9"/>
      <c r="AP446" s="49"/>
      <c r="AQ446" s="49"/>
      <c r="AR446" s="49"/>
      <c r="AS446" s="49"/>
      <c r="AT446" s="54"/>
    </row>
    <row r="447" spans="1:46" ht="16.2" thickBot="1" x14ac:dyDescent="0.35">
      <c r="A447" s="48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9"/>
      <c r="AI447" s="9"/>
      <c r="AJ447" s="9"/>
      <c r="AK447" s="9"/>
      <c r="AL447" s="9"/>
      <c r="AM447" s="9"/>
      <c r="AN447" s="9"/>
      <c r="AO447" s="9"/>
      <c r="AP447" s="49"/>
      <c r="AQ447" s="49"/>
      <c r="AR447" s="49"/>
      <c r="AS447" s="49"/>
      <c r="AT447" s="54"/>
    </row>
    <row r="448" spans="1:46" ht="16.2" thickBot="1" x14ac:dyDescent="0.35">
      <c r="A448" s="48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9"/>
      <c r="AI448" s="9"/>
      <c r="AJ448" s="9"/>
      <c r="AK448" s="9"/>
      <c r="AL448" s="9"/>
      <c r="AM448" s="9"/>
      <c r="AN448" s="9"/>
      <c r="AO448" s="9"/>
      <c r="AP448" s="49"/>
      <c r="AQ448" s="49"/>
      <c r="AR448" s="49"/>
      <c r="AS448" s="49"/>
      <c r="AT448" s="54"/>
    </row>
    <row r="449" spans="1:46" ht="16.2" thickBot="1" x14ac:dyDescent="0.35">
      <c r="A449" s="48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9"/>
      <c r="AI449" s="9"/>
      <c r="AJ449" s="9"/>
      <c r="AK449" s="9"/>
      <c r="AL449" s="9"/>
      <c r="AM449" s="9"/>
      <c r="AN449" s="9"/>
      <c r="AO449" s="9"/>
      <c r="AP449" s="49"/>
      <c r="AQ449" s="49"/>
      <c r="AR449" s="49"/>
      <c r="AS449" s="49"/>
      <c r="AT449" s="54"/>
    </row>
    <row r="450" spans="1:46" ht="16.2" thickBot="1" x14ac:dyDescent="0.35">
      <c r="A450" s="48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9"/>
      <c r="AI450" s="9"/>
      <c r="AJ450" s="9"/>
      <c r="AK450" s="9"/>
      <c r="AL450" s="9"/>
      <c r="AM450" s="9"/>
      <c r="AN450" s="9"/>
      <c r="AO450" s="9"/>
      <c r="AP450" s="49"/>
      <c r="AQ450" s="49"/>
      <c r="AR450" s="49"/>
      <c r="AS450" s="49"/>
      <c r="AT450" s="54"/>
    </row>
    <row r="451" spans="1:46" ht="16.2" thickBot="1" x14ac:dyDescent="0.35">
      <c r="A451" s="48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9"/>
      <c r="AI451" s="9"/>
      <c r="AJ451" s="9"/>
      <c r="AK451" s="9"/>
      <c r="AL451" s="9"/>
      <c r="AM451" s="9"/>
      <c r="AN451" s="9"/>
      <c r="AO451" s="9"/>
      <c r="AP451" s="49"/>
      <c r="AQ451" s="49"/>
      <c r="AR451" s="49"/>
      <c r="AS451" s="49"/>
      <c r="AT451" s="54"/>
    </row>
    <row r="452" spans="1:46" ht="16.2" thickBot="1" x14ac:dyDescent="0.35">
      <c r="A452" s="48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9"/>
      <c r="AI452" s="9"/>
      <c r="AJ452" s="9"/>
      <c r="AK452" s="9"/>
      <c r="AL452" s="9"/>
      <c r="AM452" s="9"/>
      <c r="AN452" s="9"/>
      <c r="AO452" s="9"/>
      <c r="AP452" s="49"/>
      <c r="AQ452" s="49"/>
      <c r="AR452" s="49"/>
      <c r="AS452" s="49"/>
      <c r="AT452" s="54"/>
    </row>
    <row r="453" spans="1:46" ht="16.2" thickBot="1" x14ac:dyDescent="0.35">
      <c r="A453" s="48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9"/>
      <c r="AI453" s="9"/>
      <c r="AJ453" s="9"/>
      <c r="AK453" s="9"/>
      <c r="AL453" s="9"/>
      <c r="AM453" s="9"/>
      <c r="AN453" s="9"/>
      <c r="AO453" s="9"/>
      <c r="AP453" s="49"/>
      <c r="AQ453" s="49"/>
      <c r="AR453" s="49"/>
      <c r="AS453" s="49"/>
      <c r="AT453" s="54"/>
    </row>
    <row r="454" spans="1:46" ht="16.2" thickBot="1" x14ac:dyDescent="0.35">
      <c r="A454" s="48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9"/>
      <c r="AI454" s="9"/>
      <c r="AJ454" s="9"/>
      <c r="AK454" s="9"/>
      <c r="AL454" s="9"/>
      <c r="AM454" s="9"/>
      <c r="AN454" s="9"/>
      <c r="AO454" s="9"/>
      <c r="AP454" s="49"/>
      <c r="AQ454" s="49"/>
      <c r="AR454" s="49"/>
      <c r="AS454" s="49"/>
      <c r="AT454" s="54"/>
    </row>
    <row r="455" spans="1:46" ht="16.2" thickBot="1" x14ac:dyDescent="0.35">
      <c r="A455" s="48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9"/>
      <c r="AI455" s="9"/>
      <c r="AJ455" s="9"/>
      <c r="AK455" s="9"/>
      <c r="AL455" s="9"/>
      <c r="AM455" s="9"/>
      <c r="AN455" s="9"/>
      <c r="AO455" s="9"/>
      <c r="AP455" s="49"/>
      <c r="AQ455" s="49"/>
      <c r="AR455" s="49"/>
      <c r="AS455" s="49"/>
      <c r="AT455" s="54"/>
    </row>
    <row r="456" spans="1:46" ht="16.2" thickBot="1" x14ac:dyDescent="0.35">
      <c r="A456" s="48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9"/>
      <c r="AI456" s="9"/>
      <c r="AJ456" s="9"/>
      <c r="AK456" s="9"/>
      <c r="AL456" s="9"/>
      <c r="AM456" s="9"/>
      <c r="AN456" s="9"/>
      <c r="AO456" s="9"/>
      <c r="AP456" s="49"/>
      <c r="AQ456" s="49"/>
      <c r="AR456" s="49"/>
      <c r="AS456" s="49"/>
      <c r="AT456" s="54"/>
    </row>
    <row r="457" spans="1:46" ht="16.2" thickBot="1" x14ac:dyDescent="0.35">
      <c r="A457" s="48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9"/>
      <c r="AI457" s="9"/>
      <c r="AJ457" s="9"/>
      <c r="AK457" s="9"/>
      <c r="AL457" s="9"/>
      <c r="AM457" s="9"/>
      <c r="AN457" s="9"/>
      <c r="AO457" s="9"/>
      <c r="AP457" s="49"/>
      <c r="AQ457" s="49"/>
      <c r="AR457" s="49"/>
      <c r="AS457" s="49"/>
      <c r="AT457" s="54"/>
    </row>
    <row r="458" spans="1:46" ht="16.2" thickBot="1" x14ac:dyDescent="0.35">
      <c r="A458" s="48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9"/>
      <c r="AI458" s="9"/>
      <c r="AJ458" s="9"/>
      <c r="AK458" s="9"/>
      <c r="AL458" s="9"/>
      <c r="AM458" s="9"/>
      <c r="AN458" s="9"/>
      <c r="AO458" s="9"/>
      <c r="AP458" s="49"/>
      <c r="AQ458" s="49"/>
      <c r="AR458" s="49"/>
      <c r="AS458" s="49"/>
      <c r="AT458" s="54"/>
    </row>
    <row r="459" spans="1:46" ht="16.2" thickBot="1" x14ac:dyDescent="0.35">
      <c r="A459" s="48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9"/>
      <c r="AI459" s="9"/>
      <c r="AJ459" s="9"/>
      <c r="AK459" s="9"/>
      <c r="AL459" s="9"/>
      <c r="AM459" s="9"/>
      <c r="AN459" s="9"/>
      <c r="AO459" s="9"/>
      <c r="AP459" s="49"/>
      <c r="AQ459" s="49"/>
      <c r="AR459" s="49"/>
      <c r="AS459" s="49"/>
      <c r="AT459" s="54"/>
    </row>
    <row r="460" spans="1:46" ht="16.2" thickBot="1" x14ac:dyDescent="0.35">
      <c r="A460" s="48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9"/>
      <c r="AI460" s="9"/>
      <c r="AJ460" s="9"/>
      <c r="AK460" s="9"/>
      <c r="AL460" s="9"/>
      <c r="AM460" s="9"/>
      <c r="AN460" s="9"/>
      <c r="AO460" s="9"/>
      <c r="AP460" s="49"/>
      <c r="AQ460" s="49"/>
      <c r="AR460" s="49"/>
      <c r="AS460" s="49"/>
      <c r="AT460" s="54"/>
    </row>
    <row r="461" spans="1:46" ht="16.2" thickBot="1" x14ac:dyDescent="0.35">
      <c r="A461" s="48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9"/>
      <c r="AI461" s="9"/>
      <c r="AJ461" s="9"/>
      <c r="AK461" s="9"/>
      <c r="AL461" s="9"/>
      <c r="AM461" s="9"/>
      <c r="AN461" s="9"/>
      <c r="AO461" s="9"/>
      <c r="AP461" s="49"/>
      <c r="AQ461" s="49"/>
      <c r="AR461" s="49"/>
      <c r="AS461" s="49"/>
      <c r="AT461" s="54"/>
    </row>
    <row r="462" spans="1:46" ht="16.2" thickBot="1" x14ac:dyDescent="0.35">
      <c r="A462" s="48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9"/>
      <c r="AI462" s="9"/>
      <c r="AJ462" s="9"/>
      <c r="AK462" s="9"/>
      <c r="AL462" s="9"/>
      <c r="AM462" s="9"/>
      <c r="AN462" s="9"/>
      <c r="AO462" s="9"/>
      <c r="AP462" s="49"/>
      <c r="AQ462" s="49"/>
      <c r="AR462" s="49"/>
      <c r="AS462" s="49"/>
      <c r="AT462" s="54"/>
    </row>
    <row r="463" spans="1:46" ht="16.2" thickBot="1" x14ac:dyDescent="0.35">
      <c r="A463" s="48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9"/>
      <c r="AI463" s="9"/>
      <c r="AJ463" s="9"/>
      <c r="AK463" s="9"/>
      <c r="AL463" s="9"/>
      <c r="AM463" s="9"/>
      <c r="AN463" s="9"/>
      <c r="AO463" s="9"/>
      <c r="AP463" s="49"/>
      <c r="AQ463" s="49"/>
      <c r="AR463" s="49"/>
      <c r="AS463" s="49"/>
      <c r="AT463" s="54"/>
    </row>
    <row r="464" spans="1:46" ht="16.2" thickBot="1" x14ac:dyDescent="0.35">
      <c r="A464" s="48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9"/>
      <c r="AI464" s="9"/>
      <c r="AJ464" s="9"/>
      <c r="AK464" s="9"/>
      <c r="AL464" s="9"/>
      <c r="AM464" s="9"/>
      <c r="AN464" s="9"/>
      <c r="AO464" s="9"/>
      <c r="AP464" s="49"/>
      <c r="AQ464" s="49"/>
      <c r="AR464" s="49"/>
      <c r="AS464" s="49"/>
      <c r="AT464" s="54"/>
    </row>
    <row r="465" spans="1:46" ht="16.2" thickBot="1" x14ac:dyDescent="0.35">
      <c r="A465" s="48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9"/>
      <c r="AI465" s="9"/>
      <c r="AJ465" s="9"/>
      <c r="AK465" s="9"/>
      <c r="AL465" s="9"/>
      <c r="AM465" s="9"/>
      <c r="AN465" s="9"/>
      <c r="AO465" s="9"/>
      <c r="AP465" s="49"/>
      <c r="AQ465" s="49"/>
      <c r="AR465" s="49"/>
      <c r="AS465" s="49"/>
      <c r="AT465" s="54"/>
    </row>
    <row r="466" spans="1:46" ht="16.2" thickBot="1" x14ac:dyDescent="0.35">
      <c r="A466" s="48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9"/>
      <c r="AI466" s="9"/>
      <c r="AJ466" s="9"/>
      <c r="AK466" s="9"/>
      <c r="AL466" s="9"/>
      <c r="AM466" s="9"/>
      <c r="AN466" s="9"/>
      <c r="AO466" s="9"/>
      <c r="AP466" s="49"/>
      <c r="AQ466" s="49"/>
      <c r="AR466" s="49"/>
      <c r="AS466" s="49"/>
      <c r="AT466" s="54"/>
    </row>
    <row r="467" spans="1:46" ht="16.2" thickBot="1" x14ac:dyDescent="0.35">
      <c r="A467" s="48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9"/>
      <c r="AI467" s="9"/>
      <c r="AJ467" s="9"/>
      <c r="AK467" s="9"/>
      <c r="AL467" s="9"/>
      <c r="AM467" s="9"/>
      <c r="AN467" s="9"/>
      <c r="AO467" s="9"/>
      <c r="AP467" s="49"/>
      <c r="AQ467" s="49"/>
      <c r="AR467" s="49"/>
      <c r="AS467" s="49"/>
      <c r="AT467" s="54"/>
    </row>
    <row r="468" spans="1:46" ht="16.2" thickBot="1" x14ac:dyDescent="0.35">
      <c r="A468" s="48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9"/>
      <c r="AI468" s="9"/>
      <c r="AJ468" s="9"/>
      <c r="AK468" s="9"/>
      <c r="AL468" s="9"/>
      <c r="AM468" s="9"/>
      <c r="AN468" s="9"/>
      <c r="AO468" s="9"/>
      <c r="AP468" s="49"/>
      <c r="AQ468" s="49"/>
      <c r="AR468" s="49"/>
      <c r="AS468" s="49"/>
      <c r="AT468" s="54"/>
    </row>
    <row r="469" spans="1:46" ht="16.2" thickBot="1" x14ac:dyDescent="0.35">
      <c r="A469" s="48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9"/>
      <c r="AI469" s="9"/>
      <c r="AJ469" s="9"/>
      <c r="AK469" s="9"/>
      <c r="AL469" s="9"/>
      <c r="AM469" s="9"/>
      <c r="AN469" s="9"/>
      <c r="AO469" s="9"/>
      <c r="AP469" s="49"/>
      <c r="AQ469" s="49"/>
      <c r="AR469" s="49"/>
      <c r="AS469" s="49"/>
      <c r="AT469" s="54"/>
    </row>
    <row r="470" spans="1:46" ht="16.2" thickBot="1" x14ac:dyDescent="0.35">
      <c r="A470" s="48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9"/>
      <c r="AI470" s="9"/>
      <c r="AJ470" s="9"/>
      <c r="AK470" s="9"/>
      <c r="AL470" s="9"/>
      <c r="AM470" s="9"/>
      <c r="AN470" s="9"/>
      <c r="AO470" s="9"/>
      <c r="AP470" s="49"/>
      <c r="AQ470" s="49"/>
      <c r="AR470" s="49"/>
      <c r="AS470" s="49"/>
      <c r="AT470" s="54"/>
    </row>
    <row r="471" spans="1:46" ht="16.2" thickBot="1" x14ac:dyDescent="0.35">
      <c r="A471" s="48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9"/>
      <c r="AI471" s="9"/>
      <c r="AJ471" s="9"/>
      <c r="AK471" s="9"/>
      <c r="AL471" s="9"/>
      <c r="AM471" s="9"/>
      <c r="AN471" s="9"/>
      <c r="AO471" s="9"/>
      <c r="AP471" s="49"/>
      <c r="AQ471" s="49"/>
      <c r="AR471" s="49"/>
      <c r="AS471" s="49"/>
      <c r="AT471" s="54"/>
    </row>
    <row r="472" spans="1:46" ht="16.2" thickBot="1" x14ac:dyDescent="0.35">
      <c r="A472" s="48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9"/>
      <c r="AI472" s="9"/>
      <c r="AJ472" s="9"/>
      <c r="AK472" s="9"/>
      <c r="AL472" s="9"/>
      <c r="AM472" s="9"/>
      <c r="AN472" s="9"/>
      <c r="AO472" s="9"/>
      <c r="AP472" s="49"/>
      <c r="AQ472" s="49"/>
      <c r="AR472" s="49"/>
      <c r="AS472" s="49"/>
      <c r="AT472" s="54"/>
    </row>
    <row r="473" spans="1:46" ht="16.2" thickBot="1" x14ac:dyDescent="0.35">
      <c r="A473" s="48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9"/>
      <c r="AI473" s="9"/>
      <c r="AJ473" s="9"/>
      <c r="AK473" s="9"/>
      <c r="AL473" s="9"/>
      <c r="AM473" s="9"/>
      <c r="AN473" s="9"/>
      <c r="AO473" s="9"/>
      <c r="AP473" s="49"/>
      <c r="AQ473" s="49"/>
      <c r="AR473" s="49"/>
      <c r="AS473" s="49"/>
      <c r="AT473" s="54"/>
    </row>
    <row r="474" spans="1:46" ht="16.2" thickBot="1" x14ac:dyDescent="0.35">
      <c r="A474" s="48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9"/>
      <c r="AI474" s="9"/>
      <c r="AJ474" s="9"/>
      <c r="AK474" s="9"/>
      <c r="AL474" s="9"/>
      <c r="AM474" s="9"/>
      <c r="AN474" s="9"/>
      <c r="AO474" s="9"/>
      <c r="AP474" s="49"/>
      <c r="AQ474" s="49"/>
      <c r="AR474" s="49"/>
      <c r="AS474" s="49"/>
      <c r="AT474" s="54"/>
    </row>
    <row r="475" spans="1:46" ht="16.2" thickBot="1" x14ac:dyDescent="0.35">
      <c r="A475" s="48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9"/>
      <c r="AI475" s="9"/>
      <c r="AJ475" s="9"/>
      <c r="AK475" s="9"/>
      <c r="AL475" s="9"/>
      <c r="AM475" s="9"/>
      <c r="AN475" s="9"/>
      <c r="AO475" s="9"/>
      <c r="AP475" s="49"/>
      <c r="AQ475" s="49"/>
      <c r="AR475" s="49"/>
      <c r="AS475" s="49"/>
      <c r="AT475" s="54"/>
    </row>
    <row r="476" spans="1:46" ht="16.2" thickBot="1" x14ac:dyDescent="0.35">
      <c r="A476" s="48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9"/>
      <c r="AI476" s="9"/>
      <c r="AJ476" s="9"/>
      <c r="AK476" s="9"/>
      <c r="AL476" s="9"/>
      <c r="AM476" s="9"/>
      <c r="AN476" s="9"/>
      <c r="AO476" s="9"/>
      <c r="AP476" s="49"/>
      <c r="AQ476" s="49"/>
      <c r="AR476" s="49"/>
      <c r="AS476" s="49"/>
      <c r="AT476" s="54"/>
    </row>
    <row r="477" spans="1:46" ht="16.2" thickBot="1" x14ac:dyDescent="0.35">
      <c r="A477" s="48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9"/>
      <c r="AI477" s="9"/>
      <c r="AJ477" s="9"/>
      <c r="AK477" s="9"/>
      <c r="AL477" s="9"/>
      <c r="AM477" s="9"/>
      <c r="AN477" s="9"/>
      <c r="AO477" s="9"/>
      <c r="AP477" s="49"/>
      <c r="AQ477" s="49"/>
      <c r="AR477" s="49"/>
      <c r="AS477" s="49"/>
      <c r="AT477" s="54"/>
    </row>
    <row r="478" spans="1:46" ht="16.2" thickBot="1" x14ac:dyDescent="0.35">
      <c r="A478" s="48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9"/>
      <c r="AI478" s="9"/>
      <c r="AJ478" s="9"/>
      <c r="AK478" s="9"/>
      <c r="AL478" s="9"/>
      <c r="AM478" s="9"/>
      <c r="AN478" s="9"/>
      <c r="AO478" s="9"/>
      <c r="AP478" s="49"/>
      <c r="AQ478" s="49"/>
      <c r="AR478" s="49"/>
      <c r="AS478" s="49"/>
      <c r="AT478" s="54"/>
    </row>
    <row r="479" spans="1:46" ht="16.2" thickBot="1" x14ac:dyDescent="0.35">
      <c r="A479" s="48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9"/>
      <c r="AI479" s="9"/>
      <c r="AJ479" s="9"/>
      <c r="AK479" s="9"/>
      <c r="AL479" s="9"/>
      <c r="AM479" s="9"/>
      <c r="AN479" s="9"/>
      <c r="AO479" s="9"/>
      <c r="AP479" s="49"/>
      <c r="AQ479" s="49"/>
      <c r="AR479" s="49"/>
      <c r="AS479" s="49"/>
      <c r="AT479" s="54"/>
    </row>
    <row r="480" spans="1:46" ht="16.2" thickBot="1" x14ac:dyDescent="0.35">
      <c r="A480" s="48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9"/>
      <c r="AI480" s="9"/>
      <c r="AJ480" s="9"/>
      <c r="AK480" s="9"/>
      <c r="AL480" s="9"/>
      <c r="AM480" s="9"/>
      <c r="AN480" s="9"/>
      <c r="AO480" s="9"/>
      <c r="AP480" s="49"/>
      <c r="AQ480" s="49"/>
      <c r="AR480" s="49"/>
      <c r="AS480" s="49"/>
      <c r="AT480" s="54"/>
    </row>
    <row r="481" spans="1:46" ht="16.2" thickBot="1" x14ac:dyDescent="0.35">
      <c r="A481" s="48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9"/>
      <c r="AI481" s="9"/>
      <c r="AJ481" s="9"/>
      <c r="AK481" s="9"/>
      <c r="AL481" s="9"/>
      <c r="AM481" s="9"/>
      <c r="AN481" s="9"/>
      <c r="AO481" s="9"/>
      <c r="AP481" s="49"/>
      <c r="AQ481" s="49"/>
      <c r="AR481" s="49"/>
      <c r="AS481" s="49"/>
      <c r="AT481" s="54"/>
    </row>
    <row r="482" spans="1:46" ht="16.2" thickBot="1" x14ac:dyDescent="0.35">
      <c r="A482" s="48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9"/>
      <c r="AI482" s="9"/>
      <c r="AJ482" s="9"/>
      <c r="AK482" s="9"/>
      <c r="AL482" s="9"/>
      <c r="AM482" s="9"/>
      <c r="AN482" s="9"/>
      <c r="AO482" s="9"/>
      <c r="AP482" s="49"/>
      <c r="AQ482" s="49"/>
      <c r="AR482" s="49"/>
      <c r="AS482" s="49"/>
      <c r="AT482" s="54"/>
    </row>
    <row r="483" spans="1:46" ht="16.2" thickBot="1" x14ac:dyDescent="0.35">
      <c r="A483" s="48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9"/>
      <c r="AI483" s="9"/>
      <c r="AJ483" s="9"/>
      <c r="AK483" s="9"/>
      <c r="AL483" s="9"/>
      <c r="AM483" s="9"/>
      <c r="AN483" s="9"/>
      <c r="AO483" s="9"/>
      <c r="AP483" s="49"/>
      <c r="AQ483" s="49"/>
      <c r="AR483" s="49"/>
      <c r="AS483" s="49"/>
      <c r="AT483" s="54"/>
    </row>
    <row r="484" spans="1:46" ht="16.2" thickBot="1" x14ac:dyDescent="0.35">
      <c r="A484" s="48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9"/>
      <c r="AI484" s="9"/>
      <c r="AJ484" s="9"/>
      <c r="AK484" s="9"/>
      <c r="AL484" s="9"/>
      <c r="AM484" s="9"/>
      <c r="AN484" s="9"/>
      <c r="AO484" s="9"/>
      <c r="AP484" s="49"/>
      <c r="AQ484" s="49"/>
      <c r="AR484" s="49"/>
      <c r="AS484" s="49"/>
      <c r="AT484" s="54"/>
    </row>
    <row r="485" spans="1:46" ht="16.2" thickBot="1" x14ac:dyDescent="0.35">
      <c r="A485" s="48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9"/>
      <c r="AI485" s="9"/>
      <c r="AJ485" s="9"/>
      <c r="AK485" s="9"/>
      <c r="AL485" s="9"/>
      <c r="AM485" s="9"/>
      <c r="AN485" s="9"/>
      <c r="AO485" s="9"/>
      <c r="AP485" s="49"/>
      <c r="AQ485" s="49"/>
      <c r="AR485" s="49"/>
      <c r="AS485" s="49"/>
      <c r="AT485" s="54"/>
    </row>
    <row r="486" spans="1:46" ht="16.2" thickBot="1" x14ac:dyDescent="0.35">
      <c r="A486" s="48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9"/>
      <c r="AI486" s="9"/>
      <c r="AJ486" s="9"/>
      <c r="AK486" s="9"/>
      <c r="AL486" s="9"/>
      <c r="AM486" s="9"/>
      <c r="AN486" s="9"/>
      <c r="AO486" s="9"/>
      <c r="AP486" s="49"/>
      <c r="AQ486" s="49"/>
      <c r="AR486" s="49"/>
      <c r="AS486" s="49"/>
      <c r="AT486" s="54"/>
    </row>
    <row r="487" spans="1:46" ht="16.2" thickBot="1" x14ac:dyDescent="0.35">
      <c r="A487" s="48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9"/>
      <c r="AI487" s="9"/>
      <c r="AJ487" s="9"/>
      <c r="AK487" s="9"/>
      <c r="AL487" s="9"/>
      <c r="AM487" s="9"/>
      <c r="AN487" s="9"/>
      <c r="AO487" s="9"/>
      <c r="AP487" s="49"/>
      <c r="AQ487" s="49"/>
      <c r="AR487" s="49"/>
      <c r="AS487" s="49"/>
      <c r="AT487" s="54"/>
    </row>
    <row r="488" spans="1:46" ht="16.2" thickBot="1" x14ac:dyDescent="0.35">
      <c r="A488" s="48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9"/>
      <c r="AI488" s="9"/>
      <c r="AJ488" s="9"/>
      <c r="AK488" s="9"/>
      <c r="AL488" s="9"/>
      <c r="AM488" s="9"/>
      <c r="AN488" s="9"/>
      <c r="AO488" s="9"/>
      <c r="AP488" s="49"/>
      <c r="AQ488" s="49"/>
      <c r="AR488" s="49"/>
      <c r="AS488" s="49"/>
      <c r="AT488" s="54"/>
    </row>
    <row r="489" spans="1:46" ht="16.2" thickBot="1" x14ac:dyDescent="0.35">
      <c r="A489" s="48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9"/>
      <c r="AI489" s="9"/>
      <c r="AJ489" s="9"/>
      <c r="AK489" s="9"/>
      <c r="AL489" s="9"/>
      <c r="AM489" s="9"/>
      <c r="AN489" s="9"/>
      <c r="AO489" s="9"/>
      <c r="AP489" s="49"/>
      <c r="AQ489" s="49"/>
      <c r="AR489" s="49"/>
      <c r="AS489" s="49"/>
      <c r="AT489" s="54"/>
    </row>
    <row r="490" spans="1:46" ht="16.2" thickBot="1" x14ac:dyDescent="0.35">
      <c r="A490" s="48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9"/>
      <c r="AI490" s="9"/>
      <c r="AJ490" s="9"/>
      <c r="AK490" s="9"/>
      <c r="AL490" s="9"/>
      <c r="AM490" s="9"/>
      <c r="AN490" s="9"/>
      <c r="AO490" s="9"/>
      <c r="AP490" s="49"/>
      <c r="AQ490" s="49"/>
      <c r="AR490" s="49"/>
      <c r="AS490" s="49"/>
      <c r="AT490" s="54"/>
    </row>
    <row r="491" spans="1:46" ht="16.2" thickBot="1" x14ac:dyDescent="0.35">
      <c r="A491" s="48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9"/>
      <c r="AI491" s="9"/>
      <c r="AJ491" s="9"/>
      <c r="AK491" s="9"/>
      <c r="AL491" s="9"/>
      <c r="AM491" s="9"/>
      <c r="AN491" s="9"/>
      <c r="AO491" s="9"/>
      <c r="AP491" s="49"/>
      <c r="AQ491" s="49"/>
      <c r="AR491" s="49"/>
      <c r="AS491" s="49"/>
      <c r="AT491" s="54"/>
    </row>
    <row r="492" spans="1:46" ht="16.2" thickBot="1" x14ac:dyDescent="0.35">
      <c r="A492" s="48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9"/>
      <c r="AI492" s="9"/>
      <c r="AJ492" s="9"/>
      <c r="AK492" s="9"/>
      <c r="AL492" s="9"/>
      <c r="AM492" s="9"/>
      <c r="AN492" s="9"/>
      <c r="AO492" s="9"/>
      <c r="AP492" s="49"/>
      <c r="AQ492" s="49"/>
      <c r="AR492" s="49"/>
      <c r="AS492" s="49"/>
      <c r="AT492" s="54"/>
    </row>
    <row r="493" spans="1:46" ht="16.2" thickBot="1" x14ac:dyDescent="0.35">
      <c r="A493" s="48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9"/>
      <c r="AI493" s="9"/>
      <c r="AJ493" s="9"/>
      <c r="AK493" s="9"/>
      <c r="AL493" s="9"/>
      <c r="AM493" s="9"/>
      <c r="AN493" s="9"/>
      <c r="AO493" s="9"/>
      <c r="AP493" s="49"/>
      <c r="AQ493" s="49"/>
      <c r="AR493" s="49"/>
      <c r="AS493" s="49"/>
      <c r="AT493" s="54"/>
    </row>
    <row r="494" spans="1:46" ht="16.2" thickBot="1" x14ac:dyDescent="0.35">
      <c r="A494" s="48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9"/>
      <c r="AI494" s="9"/>
      <c r="AJ494" s="9"/>
      <c r="AK494" s="9"/>
      <c r="AL494" s="9"/>
      <c r="AM494" s="9"/>
      <c r="AN494" s="9"/>
      <c r="AO494" s="9"/>
      <c r="AP494" s="49"/>
      <c r="AQ494" s="49"/>
      <c r="AR494" s="49"/>
      <c r="AS494" s="49"/>
      <c r="AT494" s="54"/>
    </row>
    <row r="495" spans="1:46" ht="16.2" thickBot="1" x14ac:dyDescent="0.3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9"/>
      <c r="AI495" s="9"/>
      <c r="AJ495" s="9"/>
      <c r="AK495" s="9"/>
      <c r="AL495" s="9"/>
      <c r="AM495" s="9"/>
      <c r="AN495" s="9"/>
      <c r="AO495" s="9"/>
      <c r="AP495" s="49"/>
      <c r="AQ495" s="49"/>
      <c r="AR495" s="49"/>
      <c r="AS495" s="49"/>
      <c r="AT495" s="54"/>
    </row>
    <row r="496" spans="1:46" ht="16.2" thickBot="1" x14ac:dyDescent="0.35">
      <c r="A496" s="48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9"/>
      <c r="AI496" s="9"/>
      <c r="AJ496" s="9"/>
      <c r="AK496" s="9"/>
      <c r="AL496" s="9"/>
      <c r="AM496" s="9"/>
      <c r="AN496" s="9"/>
      <c r="AO496" s="9"/>
      <c r="AP496" s="49"/>
      <c r="AQ496" s="49"/>
      <c r="AR496" s="49"/>
      <c r="AS496" s="49"/>
      <c r="AT496" s="54"/>
    </row>
    <row r="497" spans="1:46" ht="16.2" thickBot="1" x14ac:dyDescent="0.35">
      <c r="A497" s="48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9"/>
      <c r="AI497" s="9"/>
      <c r="AJ497" s="9"/>
      <c r="AK497" s="9"/>
      <c r="AL497" s="9"/>
      <c r="AM497" s="9"/>
      <c r="AN497" s="9"/>
      <c r="AO497" s="9"/>
      <c r="AP497" s="49"/>
      <c r="AQ497" s="49"/>
      <c r="AR497" s="49"/>
      <c r="AS497" s="49"/>
      <c r="AT497" s="54"/>
    </row>
    <row r="498" spans="1:46" ht="16.2" thickBot="1" x14ac:dyDescent="0.35">
      <c r="A498" s="48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9"/>
      <c r="AI498" s="9"/>
      <c r="AJ498" s="9"/>
      <c r="AK498" s="9"/>
      <c r="AL498" s="9"/>
      <c r="AM498" s="9"/>
      <c r="AN498" s="9"/>
      <c r="AO498" s="9"/>
      <c r="AP498" s="49"/>
      <c r="AQ498" s="49"/>
      <c r="AR498" s="49"/>
      <c r="AS498" s="49"/>
      <c r="AT498" s="54"/>
    </row>
    <row r="499" spans="1:46" ht="16.2" thickBot="1" x14ac:dyDescent="0.35">
      <c r="A499" s="48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9"/>
      <c r="AI499" s="9"/>
      <c r="AJ499" s="9"/>
      <c r="AK499" s="9"/>
      <c r="AL499" s="9"/>
      <c r="AM499" s="9"/>
      <c r="AN499" s="9"/>
      <c r="AO499" s="9"/>
      <c r="AP499" s="49"/>
      <c r="AQ499" s="49"/>
      <c r="AR499" s="49"/>
      <c r="AS499" s="49"/>
      <c r="AT499" s="54"/>
    </row>
    <row r="500" spans="1:46" ht="16.2" thickBot="1" x14ac:dyDescent="0.35">
      <c r="A500" s="48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9"/>
      <c r="AI500" s="9"/>
      <c r="AJ500" s="9"/>
      <c r="AK500" s="9"/>
      <c r="AL500" s="9"/>
      <c r="AM500" s="9"/>
      <c r="AN500" s="9"/>
      <c r="AO500" s="9"/>
      <c r="AP500" s="49"/>
      <c r="AQ500" s="49"/>
      <c r="AR500" s="49"/>
      <c r="AS500" s="49"/>
      <c r="AT500" s="54"/>
    </row>
    <row r="501" spans="1:46" ht="16.2" thickBot="1" x14ac:dyDescent="0.35">
      <c r="A501" s="48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9"/>
      <c r="AI501" s="9"/>
      <c r="AJ501" s="9"/>
      <c r="AK501" s="9"/>
      <c r="AL501" s="9"/>
      <c r="AM501" s="9"/>
      <c r="AN501" s="9"/>
      <c r="AO501" s="9"/>
      <c r="AP501" s="49"/>
      <c r="AQ501" s="49"/>
      <c r="AR501" s="49"/>
      <c r="AS501" s="49"/>
      <c r="AT501" s="54"/>
    </row>
    <row r="502" spans="1:46" ht="16.2" thickBot="1" x14ac:dyDescent="0.35">
      <c r="A502" s="48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9"/>
      <c r="AI502" s="9"/>
      <c r="AJ502" s="9"/>
      <c r="AK502" s="9"/>
      <c r="AL502" s="9"/>
      <c r="AM502" s="9"/>
      <c r="AN502" s="9"/>
      <c r="AO502" s="9"/>
      <c r="AP502" s="49"/>
      <c r="AQ502" s="49"/>
      <c r="AR502" s="49"/>
      <c r="AS502" s="49"/>
      <c r="AT502" s="54"/>
    </row>
    <row r="503" spans="1:46" ht="16.2" thickBot="1" x14ac:dyDescent="0.35">
      <c r="A503" s="48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9"/>
      <c r="AI503" s="9"/>
      <c r="AJ503" s="9"/>
      <c r="AK503" s="9"/>
      <c r="AL503" s="9"/>
      <c r="AM503" s="9"/>
      <c r="AN503" s="9"/>
      <c r="AO503" s="9"/>
      <c r="AP503" s="49"/>
      <c r="AQ503" s="49"/>
      <c r="AR503" s="49"/>
      <c r="AS503" s="49"/>
      <c r="AT503" s="54"/>
    </row>
    <row r="504" spans="1:46" ht="16.2" thickBot="1" x14ac:dyDescent="0.35">
      <c r="A504" s="48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9"/>
      <c r="AI504" s="9"/>
      <c r="AJ504" s="9"/>
      <c r="AK504" s="9"/>
      <c r="AL504" s="9"/>
      <c r="AM504" s="9"/>
      <c r="AN504" s="9"/>
      <c r="AO504" s="9"/>
      <c r="AP504" s="49"/>
      <c r="AQ504" s="49"/>
      <c r="AR504" s="49"/>
      <c r="AS504" s="49"/>
      <c r="AT504" s="54"/>
    </row>
    <row r="505" spans="1:46" ht="16.2" thickBot="1" x14ac:dyDescent="0.35">
      <c r="A505" s="48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9"/>
      <c r="AI505" s="9"/>
      <c r="AJ505" s="9"/>
      <c r="AK505" s="9"/>
      <c r="AL505" s="9"/>
      <c r="AM505" s="9"/>
      <c r="AN505" s="9"/>
      <c r="AO505" s="9"/>
      <c r="AP505" s="49"/>
      <c r="AQ505" s="49"/>
      <c r="AR505" s="49"/>
      <c r="AS505" s="49"/>
      <c r="AT505" s="54"/>
    </row>
    <row r="506" spans="1:46" ht="16.2" thickBot="1" x14ac:dyDescent="0.35">
      <c r="A506" s="48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9"/>
      <c r="AI506" s="9"/>
      <c r="AJ506" s="9"/>
      <c r="AK506" s="9"/>
      <c r="AL506" s="9"/>
      <c r="AM506" s="9"/>
      <c r="AN506" s="9"/>
      <c r="AO506" s="9"/>
      <c r="AP506" s="49"/>
      <c r="AQ506" s="49"/>
      <c r="AR506" s="49"/>
      <c r="AS506" s="49"/>
      <c r="AT506" s="54"/>
    </row>
    <row r="507" spans="1:46" ht="16.2" thickBot="1" x14ac:dyDescent="0.35">
      <c r="A507" s="48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9"/>
      <c r="AI507" s="9"/>
      <c r="AJ507" s="9"/>
      <c r="AK507" s="9"/>
      <c r="AL507" s="9"/>
      <c r="AM507" s="9"/>
      <c r="AN507" s="9"/>
      <c r="AO507" s="9"/>
      <c r="AP507" s="49"/>
      <c r="AQ507" s="49"/>
      <c r="AR507" s="49"/>
      <c r="AS507" s="49"/>
      <c r="AT507" s="54"/>
    </row>
    <row r="508" spans="1:46" ht="16.2" thickBot="1" x14ac:dyDescent="0.35">
      <c r="A508" s="48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9"/>
      <c r="AI508" s="9"/>
      <c r="AJ508" s="9"/>
      <c r="AK508" s="9"/>
      <c r="AL508" s="9"/>
      <c r="AM508" s="9"/>
      <c r="AN508" s="9"/>
      <c r="AO508" s="9"/>
      <c r="AP508" s="49"/>
      <c r="AQ508" s="49"/>
      <c r="AR508" s="49"/>
      <c r="AS508" s="49"/>
      <c r="AT508" s="54"/>
    </row>
    <row r="509" spans="1:46" ht="16.2" thickBot="1" x14ac:dyDescent="0.35">
      <c r="A509" s="48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9"/>
      <c r="AI509" s="9"/>
      <c r="AJ509" s="9"/>
      <c r="AK509" s="9"/>
      <c r="AL509" s="9"/>
      <c r="AM509" s="9"/>
      <c r="AN509" s="9"/>
      <c r="AO509" s="9"/>
      <c r="AP509" s="49"/>
      <c r="AQ509" s="49"/>
      <c r="AR509" s="49"/>
      <c r="AS509" s="49"/>
      <c r="AT509" s="54"/>
    </row>
    <row r="510" spans="1:46" ht="16.2" thickBot="1" x14ac:dyDescent="0.35">
      <c r="A510" s="48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9"/>
      <c r="AI510" s="9"/>
      <c r="AJ510" s="9"/>
      <c r="AK510" s="9"/>
      <c r="AL510" s="9"/>
      <c r="AM510" s="9"/>
      <c r="AN510" s="9"/>
      <c r="AO510" s="9"/>
      <c r="AP510" s="49"/>
      <c r="AQ510" s="49"/>
      <c r="AR510" s="49"/>
      <c r="AS510" s="49"/>
      <c r="AT510" s="54"/>
    </row>
    <row r="511" spans="1:46" ht="16.2" thickBot="1" x14ac:dyDescent="0.35">
      <c r="A511" s="48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9"/>
      <c r="AI511" s="9"/>
      <c r="AJ511" s="9"/>
      <c r="AK511" s="9"/>
      <c r="AL511" s="9"/>
      <c r="AM511" s="9"/>
      <c r="AN511" s="9"/>
      <c r="AO511" s="9"/>
      <c r="AP511" s="49"/>
      <c r="AQ511" s="49"/>
      <c r="AR511" s="49"/>
      <c r="AS511" s="49"/>
      <c r="AT511" s="54"/>
    </row>
    <row r="512" spans="1:46" ht="16.2" thickBot="1" x14ac:dyDescent="0.35">
      <c r="A512" s="48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9"/>
      <c r="AI512" s="9"/>
      <c r="AJ512" s="9"/>
      <c r="AK512" s="9"/>
      <c r="AL512" s="9"/>
      <c r="AM512" s="9"/>
      <c r="AN512" s="9"/>
      <c r="AO512" s="9"/>
      <c r="AP512" s="49"/>
      <c r="AQ512" s="49"/>
      <c r="AR512" s="49"/>
      <c r="AS512" s="49"/>
      <c r="AT512" s="54"/>
    </row>
    <row r="513" spans="1:46" ht="16.2" thickBot="1" x14ac:dyDescent="0.35">
      <c r="A513" s="48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9"/>
      <c r="AI513" s="9"/>
      <c r="AJ513" s="9"/>
      <c r="AK513" s="9"/>
      <c r="AL513" s="9"/>
      <c r="AM513" s="9"/>
      <c r="AN513" s="9"/>
      <c r="AO513" s="9"/>
      <c r="AP513" s="49"/>
      <c r="AQ513" s="49"/>
      <c r="AR513" s="49"/>
      <c r="AS513" s="49"/>
      <c r="AT513" s="54"/>
    </row>
    <row r="514" spans="1:46" ht="16.2" thickBot="1" x14ac:dyDescent="0.35">
      <c r="A514" s="48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9"/>
      <c r="AI514" s="9"/>
      <c r="AJ514" s="9"/>
      <c r="AK514" s="9"/>
      <c r="AL514" s="9"/>
      <c r="AM514" s="9"/>
      <c r="AN514" s="9"/>
      <c r="AO514" s="9"/>
      <c r="AP514" s="49"/>
      <c r="AQ514" s="49"/>
      <c r="AR514" s="49"/>
      <c r="AS514" s="49"/>
      <c r="AT514" s="54"/>
    </row>
    <row r="515" spans="1:46" ht="16.2" thickBot="1" x14ac:dyDescent="0.35">
      <c r="A515" s="48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9"/>
      <c r="AI515" s="9"/>
      <c r="AJ515" s="9"/>
      <c r="AK515" s="9"/>
      <c r="AL515" s="9"/>
      <c r="AM515" s="9"/>
      <c r="AN515" s="9"/>
      <c r="AO515" s="9"/>
      <c r="AP515" s="49"/>
      <c r="AQ515" s="49"/>
      <c r="AR515" s="49"/>
      <c r="AS515" s="49"/>
      <c r="AT515" s="54"/>
    </row>
    <row r="516" spans="1:46" ht="16.2" thickBot="1" x14ac:dyDescent="0.35">
      <c r="A516" s="48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9"/>
      <c r="AI516" s="9"/>
      <c r="AJ516" s="9"/>
      <c r="AK516" s="9"/>
      <c r="AL516" s="9"/>
      <c r="AM516" s="9"/>
      <c r="AN516" s="9"/>
      <c r="AO516" s="9"/>
      <c r="AP516" s="49"/>
      <c r="AQ516" s="49"/>
      <c r="AR516" s="49"/>
      <c r="AS516" s="49"/>
      <c r="AT516" s="54"/>
    </row>
    <row r="517" spans="1:46" ht="16.2" thickBot="1" x14ac:dyDescent="0.35">
      <c r="A517" s="48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9"/>
      <c r="AI517" s="9"/>
      <c r="AJ517" s="9"/>
      <c r="AK517" s="9"/>
      <c r="AL517" s="9"/>
      <c r="AM517" s="9"/>
      <c r="AN517" s="9"/>
      <c r="AO517" s="9"/>
      <c r="AP517" s="49"/>
      <c r="AQ517" s="49"/>
      <c r="AR517" s="49"/>
      <c r="AS517" s="49"/>
      <c r="AT517" s="54"/>
    </row>
    <row r="518" spans="1:46" ht="16.2" thickBot="1" x14ac:dyDescent="0.35">
      <c r="A518" s="48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9"/>
      <c r="AI518" s="9"/>
      <c r="AJ518" s="9"/>
      <c r="AK518" s="9"/>
      <c r="AL518" s="9"/>
      <c r="AM518" s="9"/>
      <c r="AN518" s="9"/>
      <c r="AO518" s="9"/>
      <c r="AP518" s="49"/>
      <c r="AQ518" s="49"/>
      <c r="AR518" s="49"/>
      <c r="AS518" s="49"/>
      <c r="AT518" s="54"/>
    </row>
    <row r="519" spans="1:46" ht="16.2" thickBot="1" x14ac:dyDescent="0.35">
      <c r="A519" s="48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9"/>
      <c r="AI519" s="9"/>
      <c r="AJ519" s="9"/>
      <c r="AK519" s="9"/>
      <c r="AL519" s="9"/>
      <c r="AM519" s="9"/>
      <c r="AN519" s="9"/>
      <c r="AO519" s="9"/>
      <c r="AP519" s="49"/>
      <c r="AQ519" s="49"/>
      <c r="AR519" s="49"/>
      <c r="AS519" s="49"/>
      <c r="AT519" s="54"/>
    </row>
    <row r="520" spans="1:46" ht="16.2" thickBot="1" x14ac:dyDescent="0.35">
      <c r="A520" s="48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9"/>
      <c r="AI520" s="9"/>
      <c r="AJ520" s="9"/>
      <c r="AK520" s="9"/>
      <c r="AL520" s="9"/>
      <c r="AM520" s="9"/>
      <c r="AN520" s="9"/>
      <c r="AO520" s="9"/>
      <c r="AP520" s="49"/>
      <c r="AQ520" s="49"/>
      <c r="AR520" s="49"/>
      <c r="AS520" s="49"/>
      <c r="AT520" s="54"/>
    </row>
    <row r="521" spans="1:46" ht="16.2" thickBot="1" x14ac:dyDescent="0.35">
      <c r="A521" s="48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9"/>
      <c r="AI521" s="9"/>
      <c r="AJ521" s="9"/>
      <c r="AK521" s="9"/>
      <c r="AL521" s="9"/>
      <c r="AM521" s="9"/>
      <c r="AN521" s="9"/>
      <c r="AO521" s="9"/>
      <c r="AP521" s="49"/>
      <c r="AQ521" s="49"/>
      <c r="AR521" s="49"/>
      <c r="AS521" s="49"/>
      <c r="AT521" s="54"/>
    </row>
    <row r="522" spans="1:46" ht="16.2" thickBot="1" x14ac:dyDescent="0.35">
      <c r="A522" s="48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9"/>
      <c r="AI522" s="9"/>
      <c r="AJ522" s="9"/>
      <c r="AK522" s="9"/>
      <c r="AL522" s="9"/>
      <c r="AM522" s="9"/>
      <c r="AN522" s="9"/>
      <c r="AO522" s="9"/>
      <c r="AP522" s="49"/>
      <c r="AQ522" s="49"/>
      <c r="AR522" s="49"/>
      <c r="AS522" s="49"/>
      <c r="AT522" s="54"/>
    </row>
    <row r="523" spans="1:46" ht="16.2" thickBot="1" x14ac:dyDescent="0.35">
      <c r="A523" s="48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9"/>
      <c r="AI523" s="9"/>
      <c r="AJ523" s="9"/>
      <c r="AK523" s="9"/>
      <c r="AL523" s="9"/>
      <c r="AM523" s="9"/>
      <c r="AN523" s="9"/>
      <c r="AO523" s="9"/>
      <c r="AP523" s="49"/>
      <c r="AQ523" s="49"/>
      <c r="AR523" s="49"/>
      <c r="AS523" s="49"/>
      <c r="AT523" s="54"/>
    </row>
    <row r="524" spans="1:46" ht="16.2" thickBot="1" x14ac:dyDescent="0.35">
      <c r="A524" s="48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9"/>
      <c r="AI524" s="9"/>
      <c r="AJ524" s="9"/>
      <c r="AK524" s="9"/>
      <c r="AL524" s="9"/>
      <c r="AM524" s="9"/>
      <c r="AN524" s="9"/>
      <c r="AO524" s="9"/>
      <c r="AP524" s="49"/>
      <c r="AQ524" s="49"/>
      <c r="AR524" s="49"/>
      <c r="AS524" s="49"/>
      <c r="AT524" s="54"/>
    </row>
    <row r="525" spans="1:46" ht="16.2" thickBot="1" x14ac:dyDescent="0.35">
      <c r="A525" s="48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9"/>
      <c r="AI525" s="9"/>
      <c r="AJ525" s="9"/>
      <c r="AK525" s="9"/>
      <c r="AL525" s="9"/>
      <c r="AM525" s="9"/>
      <c r="AN525" s="9"/>
      <c r="AO525" s="9"/>
      <c r="AP525" s="49"/>
      <c r="AQ525" s="49"/>
      <c r="AR525" s="49"/>
      <c r="AS525" s="49"/>
      <c r="AT525" s="54"/>
    </row>
    <row r="526" spans="1:46" ht="16.2" thickBot="1" x14ac:dyDescent="0.35">
      <c r="A526" s="48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9"/>
      <c r="AI526" s="9"/>
      <c r="AJ526" s="9"/>
      <c r="AK526" s="9"/>
      <c r="AL526" s="9"/>
      <c r="AM526" s="9"/>
      <c r="AN526" s="9"/>
      <c r="AO526" s="9"/>
      <c r="AP526" s="49"/>
      <c r="AQ526" s="49"/>
      <c r="AR526" s="49"/>
      <c r="AS526" s="49"/>
      <c r="AT526" s="54"/>
    </row>
    <row r="527" spans="1:46" ht="16.2" thickBot="1" x14ac:dyDescent="0.35">
      <c r="A527" s="48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9"/>
      <c r="AI527" s="9"/>
      <c r="AJ527" s="9"/>
      <c r="AK527" s="9"/>
      <c r="AL527" s="9"/>
      <c r="AM527" s="9"/>
      <c r="AN527" s="9"/>
      <c r="AO527" s="9"/>
      <c r="AP527" s="49"/>
      <c r="AQ527" s="49"/>
      <c r="AR527" s="49"/>
      <c r="AS527" s="49"/>
      <c r="AT527" s="54"/>
    </row>
    <row r="528" spans="1:46" ht="16.2" thickBot="1" x14ac:dyDescent="0.35">
      <c r="A528" s="48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9"/>
      <c r="AI528" s="9"/>
      <c r="AJ528" s="9"/>
      <c r="AK528" s="9"/>
      <c r="AL528" s="9"/>
      <c r="AM528" s="9"/>
      <c r="AN528" s="9"/>
      <c r="AO528" s="9"/>
      <c r="AP528" s="49"/>
      <c r="AQ528" s="49"/>
      <c r="AR528" s="49"/>
      <c r="AS528" s="49"/>
      <c r="AT528" s="54"/>
    </row>
    <row r="529" spans="1:46" ht="16.2" thickBot="1" x14ac:dyDescent="0.35">
      <c r="A529" s="48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9"/>
      <c r="AI529" s="9"/>
      <c r="AJ529" s="9"/>
      <c r="AK529" s="9"/>
      <c r="AL529" s="9"/>
      <c r="AM529" s="9"/>
      <c r="AN529" s="9"/>
      <c r="AO529" s="9"/>
      <c r="AP529" s="49"/>
      <c r="AQ529" s="49"/>
      <c r="AR529" s="49"/>
      <c r="AS529" s="49"/>
      <c r="AT529" s="54"/>
    </row>
    <row r="530" spans="1:46" ht="16.2" thickBot="1" x14ac:dyDescent="0.35">
      <c r="A530" s="48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9"/>
      <c r="AI530" s="9"/>
      <c r="AJ530" s="9"/>
      <c r="AK530" s="9"/>
      <c r="AL530" s="9"/>
      <c r="AM530" s="9"/>
      <c r="AN530" s="9"/>
      <c r="AO530" s="9"/>
      <c r="AP530" s="49"/>
      <c r="AQ530" s="49"/>
      <c r="AR530" s="49"/>
      <c r="AS530" s="49"/>
      <c r="AT530" s="54"/>
    </row>
    <row r="531" spans="1:46" ht="16.2" thickBot="1" x14ac:dyDescent="0.35">
      <c r="A531" s="48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9"/>
      <c r="AI531" s="9"/>
      <c r="AJ531" s="9"/>
      <c r="AK531" s="9"/>
      <c r="AL531" s="9"/>
      <c r="AM531" s="9"/>
      <c r="AN531" s="9"/>
      <c r="AO531" s="9"/>
      <c r="AP531" s="49"/>
      <c r="AQ531" s="49"/>
      <c r="AR531" s="49"/>
      <c r="AS531" s="49"/>
      <c r="AT531" s="54"/>
    </row>
    <row r="532" spans="1:46" ht="16.2" thickBot="1" x14ac:dyDescent="0.35">
      <c r="A532" s="48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9"/>
      <c r="AI532" s="9"/>
      <c r="AJ532" s="9"/>
      <c r="AK532" s="9"/>
      <c r="AL532" s="9"/>
      <c r="AM532" s="9"/>
      <c r="AN532" s="9"/>
      <c r="AO532" s="9"/>
      <c r="AP532" s="49"/>
      <c r="AQ532" s="49"/>
      <c r="AR532" s="49"/>
      <c r="AS532" s="49"/>
      <c r="AT532" s="54"/>
    </row>
    <row r="533" spans="1:46" ht="16.2" thickBot="1" x14ac:dyDescent="0.35">
      <c r="A533" s="48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9"/>
      <c r="AI533" s="9"/>
      <c r="AJ533" s="9"/>
      <c r="AK533" s="9"/>
      <c r="AL533" s="9"/>
      <c r="AM533" s="9"/>
      <c r="AN533" s="9"/>
      <c r="AO533" s="9"/>
      <c r="AP533" s="49"/>
      <c r="AQ533" s="49"/>
      <c r="AR533" s="49"/>
      <c r="AS533" s="49"/>
      <c r="AT533" s="54"/>
    </row>
    <row r="534" spans="1:46" ht="16.2" thickBot="1" x14ac:dyDescent="0.35">
      <c r="A534" s="48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9"/>
      <c r="AI534" s="9"/>
      <c r="AJ534" s="9"/>
      <c r="AK534" s="9"/>
      <c r="AL534" s="9"/>
      <c r="AM534" s="9"/>
      <c r="AN534" s="9"/>
      <c r="AO534" s="9"/>
      <c r="AP534" s="49"/>
      <c r="AQ534" s="49"/>
      <c r="AR534" s="49"/>
      <c r="AS534" s="49"/>
      <c r="AT534" s="54"/>
    </row>
    <row r="535" spans="1:46" ht="16.2" thickBot="1" x14ac:dyDescent="0.35">
      <c r="A535" s="48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9"/>
      <c r="AI535" s="9"/>
      <c r="AJ535" s="9"/>
      <c r="AK535" s="9"/>
      <c r="AL535" s="9"/>
      <c r="AM535" s="9"/>
      <c r="AN535" s="9"/>
      <c r="AO535" s="9"/>
      <c r="AP535" s="49"/>
      <c r="AQ535" s="49"/>
      <c r="AR535" s="49"/>
      <c r="AS535" s="49"/>
      <c r="AT535" s="54"/>
    </row>
    <row r="536" spans="1:46" ht="16.2" thickBot="1" x14ac:dyDescent="0.35">
      <c r="A536" s="48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9"/>
      <c r="AI536" s="9"/>
      <c r="AJ536" s="9"/>
      <c r="AK536" s="9"/>
      <c r="AL536" s="9"/>
      <c r="AM536" s="9"/>
      <c r="AN536" s="9"/>
      <c r="AO536" s="9"/>
      <c r="AP536" s="49"/>
      <c r="AQ536" s="49"/>
      <c r="AR536" s="49"/>
      <c r="AS536" s="49"/>
      <c r="AT536" s="54"/>
    </row>
    <row r="537" spans="1:46" ht="16.2" thickBot="1" x14ac:dyDescent="0.35">
      <c r="A537" s="48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9"/>
      <c r="AI537" s="9"/>
      <c r="AJ537" s="9"/>
      <c r="AK537" s="9"/>
      <c r="AL537" s="9"/>
      <c r="AM537" s="9"/>
      <c r="AN537" s="9"/>
      <c r="AO537" s="9"/>
      <c r="AP537" s="49"/>
      <c r="AQ537" s="49"/>
      <c r="AR537" s="49"/>
      <c r="AS537" s="49"/>
      <c r="AT537" s="54"/>
    </row>
    <row r="538" spans="1:46" ht="16.2" thickBot="1" x14ac:dyDescent="0.35">
      <c r="A538" s="48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9"/>
      <c r="AI538" s="9"/>
      <c r="AJ538" s="9"/>
      <c r="AK538" s="9"/>
      <c r="AL538" s="9"/>
      <c r="AM538" s="9"/>
      <c r="AN538" s="9"/>
      <c r="AO538" s="9"/>
      <c r="AP538" s="49"/>
      <c r="AQ538" s="49"/>
      <c r="AR538" s="49"/>
      <c r="AS538" s="49"/>
      <c r="AT538" s="54"/>
    </row>
    <row r="539" spans="1:46" ht="16.2" thickBot="1" x14ac:dyDescent="0.35">
      <c r="A539" s="48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9"/>
      <c r="AI539" s="9"/>
      <c r="AJ539" s="9"/>
      <c r="AK539" s="9"/>
      <c r="AL539" s="9"/>
      <c r="AM539" s="9"/>
      <c r="AN539" s="9"/>
      <c r="AO539" s="9"/>
      <c r="AP539" s="49"/>
      <c r="AQ539" s="49"/>
      <c r="AR539" s="49"/>
      <c r="AS539" s="49"/>
      <c r="AT539" s="54"/>
    </row>
    <row r="540" spans="1:46" ht="16.2" thickBot="1" x14ac:dyDescent="0.35">
      <c r="A540" s="48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9"/>
      <c r="AI540" s="9"/>
      <c r="AJ540" s="9"/>
      <c r="AK540" s="9"/>
      <c r="AL540" s="9"/>
      <c r="AM540" s="9"/>
      <c r="AN540" s="9"/>
      <c r="AO540" s="9"/>
      <c r="AP540" s="49"/>
      <c r="AQ540" s="49"/>
      <c r="AR540" s="49"/>
      <c r="AS540" s="49"/>
      <c r="AT540" s="54"/>
    </row>
    <row r="541" spans="1:46" ht="16.2" thickBot="1" x14ac:dyDescent="0.35">
      <c r="A541" s="48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9"/>
      <c r="AI541" s="9"/>
      <c r="AJ541" s="9"/>
      <c r="AK541" s="9"/>
      <c r="AL541" s="9"/>
      <c r="AM541" s="9"/>
      <c r="AN541" s="9"/>
      <c r="AO541" s="9"/>
      <c r="AP541" s="49"/>
      <c r="AQ541" s="49"/>
      <c r="AR541" s="49"/>
      <c r="AS541" s="49"/>
      <c r="AT541" s="54"/>
    </row>
    <row r="542" spans="1:46" ht="16.2" thickBot="1" x14ac:dyDescent="0.35">
      <c r="A542" s="48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9"/>
      <c r="AI542" s="9"/>
      <c r="AJ542" s="9"/>
      <c r="AK542" s="9"/>
      <c r="AL542" s="9"/>
      <c r="AM542" s="9"/>
      <c r="AN542" s="9"/>
      <c r="AO542" s="9"/>
      <c r="AP542" s="49"/>
      <c r="AQ542" s="49"/>
      <c r="AR542" s="49"/>
      <c r="AS542" s="49"/>
      <c r="AT542" s="54"/>
    </row>
    <row r="543" spans="1:46" ht="16.2" thickBot="1" x14ac:dyDescent="0.35">
      <c r="A543" s="48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9"/>
      <c r="AI543" s="9"/>
      <c r="AJ543" s="9"/>
      <c r="AK543" s="9"/>
      <c r="AL543" s="9"/>
      <c r="AM543" s="9"/>
      <c r="AN543" s="9"/>
      <c r="AO543" s="9"/>
      <c r="AP543" s="49"/>
      <c r="AQ543" s="49"/>
      <c r="AR543" s="49"/>
      <c r="AS543" s="49"/>
      <c r="AT543" s="54"/>
    </row>
    <row r="544" spans="1:46" ht="16.2" thickBot="1" x14ac:dyDescent="0.35">
      <c r="A544" s="48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9"/>
      <c r="AI544" s="9"/>
      <c r="AJ544" s="9"/>
      <c r="AK544" s="9"/>
      <c r="AL544" s="9"/>
      <c r="AM544" s="9"/>
      <c r="AN544" s="9"/>
      <c r="AO544" s="9"/>
      <c r="AP544" s="49"/>
      <c r="AQ544" s="49"/>
      <c r="AR544" s="49"/>
      <c r="AS544" s="49"/>
      <c r="AT544" s="54"/>
    </row>
    <row r="545" spans="1:46" ht="16.2" thickBot="1" x14ac:dyDescent="0.35">
      <c r="A545" s="48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9"/>
      <c r="AI545" s="9"/>
      <c r="AJ545" s="9"/>
      <c r="AK545" s="9"/>
      <c r="AL545" s="9"/>
      <c r="AM545" s="9"/>
      <c r="AN545" s="9"/>
      <c r="AO545" s="9"/>
      <c r="AP545" s="49"/>
      <c r="AQ545" s="49"/>
      <c r="AR545" s="49"/>
      <c r="AS545" s="49"/>
      <c r="AT545" s="54"/>
    </row>
    <row r="546" spans="1:46" ht="16.2" thickBot="1" x14ac:dyDescent="0.35">
      <c r="A546" s="48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9"/>
      <c r="AI546" s="9"/>
      <c r="AJ546" s="9"/>
      <c r="AK546" s="9"/>
      <c r="AL546" s="9"/>
      <c r="AM546" s="9"/>
      <c r="AN546" s="9"/>
      <c r="AO546" s="9"/>
      <c r="AP546" s="49"/>
      <c r="AQ546" s="49"/>
      <c r="AR546" s="49"/>
      <c r="AS546" s="49"/>
      <c r="AT546" s="54"/>
    </row>
    <row r="547" spans="1:46" ht="16.2" thickBot="1" x14ac:dyDescent="0.35">
      <c r="A547" s="48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9"/>
      <c r="AI547" s="9"/>
      <c r="AJ547" s="9"/>
      <c r="AK547" s="9"/>
      <c r="AL547" s="9"/>
      <c r="AM547" s="9"/>
      <c r="AN547" s="9"/>
      <c r="AO547" s="9"/>
      <c r="AP547" s="49"/>
      <c r="AQ547" s="49"/>
      <c r="AR547" s="49"/>
      <c r="AS547" s="49"/>
      <c r="AT547" s="54"/>
    </row>
    <row r="548" spans="1:46" ht="16.2" thickBot="1" x14ac:dyDescent="0.35">
      <c r="A548" s="48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9"/>
      <c r="AI548" s="9"/>
      <c r="AJ548" s="9"/>
      <c r="AK548" s="9"/>
      <c r="AL548" s="9"/>
      <c r="AM548" s="9"/>
      <c r="AN548" s="9"/>
      <c r="AO548" s="9"/>
      <c r="AP548" s="49"/>
      <c r="AQ548" s="49"/>
      <c r="AR548" s="49"/>
      <c r="AS548" s="49"/>
      <c r="AT548" s="54"/>
    </row>
    <row r="549" spans="1:46" ht="16.2" thickBot="1" x14ac:dyDescent="0.35">
      <c r="A549" s="48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9"/>
      <c r="AI549" s="9"/>
      <c r="AJ549" s="9"/>
      <c r="AK549" s="9"/>
      <c r="AL549" s="9"/>
      <c r="AM549" s="9"/>
      <c r="AN549" s="9"/>
      <c r="AO549" s="9"/>
      <c r="AP549" s="49"/>
      <c r="AQ549" s="49"/>
      <c r="AR549" s="49"/>
      <c r="AS549" s="49"/>
      <c r="AT549" s="54"/>
    </row>
    <row r="550" spans="1:46" ht="16.2" thickBot="1" x14ac:dyDescent="0.35">
      <c r="A550" s="48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9"/>
      <c r="AI550" s="9"/>
      <c r="AJ550" s="9"/>
      <c r="AK550" s="9"/>
      <c r="AL550" s="9"/>
      <c r="AM550" s="9"/>
      <c r="AN550" s="9"/>
      <c r="AO550" s="9"/>
      <c r="AP550" s="49"/>
      <c r="AQ550" s="49"/>
      <c r="AR550" s="49"/>
      <c r="AS550" s="49"/>
      <c r="AT550" s="54"/>
    </row>
    <row r="551" spans="1:46" ht="16.2" thickBot="1" x14ac:dyDescent="0.35">
      <c r="A551" s="48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9"/>
      <c r="AI551" s="9"/>
      <c r="AJ551" s="9"/>
      <c r="AK551" s="9"/>
      <c r="AL551" s="9"/>
      <c r="AM551" s="9"/>
      <c r="AN551" s="9"/>
      <c r="AO551" s="9"/>
      <c r="AP551" s="49"/>
      <c r="AQ551" s="49"/>
      <c r="AR551" s="49"/>
      <c r="AS551" s="49"/>
      <c r="AT551" s="54"/>
    </row>
    <row r="552" spans="1:46" ht="16.2" thickBot="1" x14ac:dyDescent="0.35">
      <c r="A552" s="48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9"/>
      <c r="AI552" s="9"/>
      <c r="AJ552" s="9"/>
      <c r="AK552" s="9"/>
      <c r="AL552" s="9"/>
      <c r="AM552" s="9"/>
      <c r="AN552" s="9"/>
      <c r="AO552" s="9"/>
      <c r="AP552" s="49"/>
      <c r="AQ552" s="49"/>
      <c r="AR552" s="49"/>
      <c r="AS552" s="49"/>
      <c r="AT552" s="54"/>
    </row>
    <row r="553" spans="1:46" ht="16.2" thickBot="1" x14ac:dyDescent="0.35">
      <c r="A553" s="48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9"/>
      <c r="AI553" s="9"/>
      <c r="AJ553" s="9"/>
      <c r="AK553" s="9"/>
      <c r="AL553" s="9"/>
      <c r="AM553" s="9"/>
      <c r="AN553" s="9"/>
      <c r="AO553" s="9"/>
      <c r="AP553" s="49"/>
      <c r="AQ553" s="49"/>
      <c r="AR553" s="49"/>
      <c r="AS553" s="49"/>
      <c r="AT553" s="54"/>
    </row>
    <row r="554" spans="1:46" ht="16.2" thickBot="1" x14ac:dyDescent="0.35">
      <c r="A554" s="48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9"/>
      <c r="AI554" s="9"/>
      <c r="AJ554" s="9"/>
      <c r="AK554" s="9"/>
      <c r="AL554" s="9"/>
      <c r="AM554" s="9"/>
      <c r="AN554" s="9"/>
      <c r="AO554" s="9"/>
      <c r="AP554" s="49"/>
      <c r="AQ554" s="49"/>
      <c r="AR554" s="49"/>
      <c r="AS554" s="49"/>
      <c r="AT554" s="54"/>
    </row>
    <row r="555" spans="1:46" ht="16.2" thickBot="1" x14ac:dyDescent="0.35">
      <c r="A555" s="48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9"/>
      <c r="AI555" s="9"/>
      <c r="AJ555" s="9"/>
      <c r="AK555" s="9"/>
      <c r="AL555" s="9"/>
      <c r="AM555" s="9"/>
      <c r="AN555" s="9"/>
      <c r="AO555" s="9"/>
      <c r="AP555" s="49"/>
      <c r="AQ555" s="49"/>
      <c r="AR555" s="49"/>
      <c r="AS555" s="49"/>
      <c r="AT555" s="54"/>
    </row>
    <row r="556" spans="1:46" ht="16.2" thickBot="1" x14ac:dyDescent="0.35">
      <c r="A556" s="48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9"/>
      <c r="AI556" s="9"/>
      <c r="AJ556" s="9"/>
      <c r="AK556" s="9"/>
      <c r="AL556" s="9"/>
      <c r="AM556" s="9"/>
      <c r="AN556" s="9"/>
      <c r="AO556" s="9"/>
      <c r="AP556" s="49"/>
      <c r="AQ556" s="49"/>
      <c r="AR556" s="49"/>
      <c r="AS556" s="49"/>
      <c r="AT556" s="54"/>
    </row>
    <row r="557" spans="1:46" ht="16.2" thickBot="1" x14ac:dyDescent="0.35">
      <c r="A557" s="48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9"/>
      <c r="AI557" s="9"/>
      <c r="AJ557" s="9"/>
      <c r="AK557" s="9"/>
      <c r="AL557" s="9"/>
      <c r="AM557" s="9"/>
      <c r="AN557" s="9"/>
      <c r="AO557" s="9"/>
      <c r="AP557" s="49"/>
      <c r="AQ557" s="49"/>
      <c r="AR557" s="49"/>
      <c r="AS557" s="49"/>
      <c r="AT557" s="54"/>
    </row>
    <row r="558" spans="1:46" ht="16.2" thickBot="1" x14ac:dyDescent="0.35">
      <c r="A558" s="48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9"/>
      <c r="AI558" s="9"/>
      <c r="AJ558" s="9"/>
      <c r="AK558" s="9"/>
      <c r="AL558" s="9"/>
      <c r="AM558" s="9"/>
      <c r="AN558" s="9"/>
      <c r="AO558" s="9"/>
      <c r="AP558" s="49"/>
      <c r="AQ558" s="49"/>
      <c r="AR558" s="49"/>
      <c r="AS558" s="49"/>
      <c r="AT558" s="54"/>
    </row>
    <row r="559" spans="1:46" ht="16.2" thickBot="1" x14ac:dyDescent="0.35">
      <c r="A559" s="48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9"/>
      <c r="AI559" s="9"/>
      <c r="AJ559" s="9"/>
      <c r="AK559" s="9"/>
      <c r="AL559" s="9"/>
      <c r="AM559" s="9"/>
      <c r="AN559" s="9"/>
      <c r="AO559" s="9"/>
      <c r="AP559" s="49"/>
      <c r="AQ559" s="49"/>
      <c r="AR559" s="49"/>
      <c r="AS559" s="49"/>
      <c r="AT559" s="54"/>
    </row>
    <row r="560" spans="1:46" ht="16.2" thickBot="1" x14ac:dyDescent="0.35">
      <c r="A560" s="48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9"/>
      <c r="AI560" s="9"/>
      <c r="AJ560" s="9"/>
      <c r="AK560" s="9"/>
      <c r="AL560" s="9"/>
      <c r="AM560" s="9"/>
      <c r="AN560" s="9"/>
      <c r="AO560" s="9"/>
      <c r="AP560" s="49"/>
      <c r="AQ560" s="49"/>
      <c r="AR560" s="49"/>
      <c r="AS560" s="49"/>
      <c r="AT560" s="54"/>
    </row>
    <row r="561" spans="1:46" ht="16.2" thickBot="1" x14ac:dyDescent="0.35">
      <c r="A561" s="48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9"/>
      <c r="AI561" s="9"/>
      <c r="AJ561" s="9"/>
      <c r="AK561" s="9"/>
      <c r="AL561" s="9"/>
      <c r="AM561" s="9"/>
      <c r="AN561" s="9"/>
      <c r="AO561" s="9"/>
      <c r="AP561" s="49"/>
      <c r="AQ561" s="49"/>
      <c r="AR561" s="49"/>
      <c r="AS561" s="49"/>
      <c r="AT561" s="54"/>
    </row>
    <row r="562" spans="1:46" ht="16.2" thickBot="1" x14ac:dyDescent="0.35">
      <c r="A562" s="48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9"/>
      <c r="AI562" s="9"/>
      <c r="AJ562" s="9"/>
      <c r="AK562" s="9"/>
      <c r="AL562" s="9"/>
      <c r="AM562" s="9"/>
      <c r="AN562" s="9"/>
      <c r="AO562" s="9"/>
      <c r="AP562" s="49"/>
      <c r="AQ562" s="49"/>
      <c r="AR562" s="49"/>
      <c r="AS562" s="49"/>
      <c r="AT562" s="54"/>
    </row>
    <row r="563" spans="1:46" ht="16.2" thickBot="1" x14ac:dyDescent="0.35">
      <c r="A563" s="48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9"/>
      <c r="AI563" s="9"/>
      <c r="AJ563" s="9"/>
      <c r="AK563" s="9"/>
      <c r="AL563" s="9"/>
      <c r="AM563" s="9"/>
      <c r="AN563" s="9"/>
      <c r="AO563" s="9"/>
      <c r="AP563" s="49"/>
      <c r="AQ563" s="49"/>
      <c r="AR563" s="49"/>
      <c r="AS563" s="49"/>
      <c r="AT563" s="54"/>
    </row>
    <row r="564" spans="1:46" ht="16.2" thickBot="1" x14ac:dyDescent="0.3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9"/>
      <c r="AI564" s="9"/>
      <c r="AJ564" s="9"/>
      <c r="AK564" s="9"/>
      <c r="AL564" s="9"/>
      <c r="AM564" s="9"/>
      <c r="AN564" s="9"/>
      <c r="AO564" s="9"/>
      <c r="AP564" s="49"/>
      <c r="AQ564" s="49"/>
      <c r="AR564" s="49"/>
      <c r="AS564" s="49"/>
      <c r="AT564" s="54"/>
    </row>
    <row r="565" spans="1:46" ht="16.2" thickBot="1" x14ac:dyDescent="0.35">
      <c r="A565" s="48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9"/>
      <c r="AI565" s="9"/>
      <c r="AJ565" s="9"/>
      <c r="AK565" s="9"/>
      <c r="AL565" s="9"/>
      <c r="AM565" s="9"/>
      <c r="AN565" s="9"/>
      <c r="AO565" s="9"/>
      <c r="AP565" s="49"/>
      <c r="AQ565" s="49"/>
      <c r="AR565" s="49"/>
      <c r="AS565" s="49"/>
      <c r="AT565" s="54"/>
    </row>
    <row r="566" spans="1:46" ht="16.2" thickBot="1" x14ac:dyDescent="0.35">
      <c r="A566" s="48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9"/>
      <c r="AI566" s="9"/>
      <c r="AJ566" s="9"/>
      <c r="AK566" s="9"/>
      <c r="AL566" s="9"/>
      <c r="AM566" s="9"/>
      <c r="AN566" s="9"/>
      <c r="AO566" s="9"/>
      <c r="AP566" s="49"/>
      <c r="AQ566" s="49"/>
      <c r="AR566" s="49"/>
      <c r="AS566" s="49"/>
      <c r="AT566" s="54"/>
    </row>
    <row r="567" spans="1:46" ht="16.2" thickBot="1" x14ac:dyDescent="0.35">
      <c r="A567" s="48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9"/>
      <c r="AI567" s="9"/>
      <c r="AJ567" s="9"/>
      <c r="AK567" s="9"/>
      <c r="AL567" s="9"/>
      <c r="AM567" s="9"/>
      <c r="AN567" s="9"/>
      <c r="AO567" s="9"/>
      <c r="AP567" s="49"/>
      <c r="AQ567" s="49"/>
      <c r="AR567" s="49"/>
      <c r="AS567" s="49"/>
      <c r="AT567" s="54"/>
    </row>
    <row r="568" spans="1:46" ht="16.2" thickBot="1" x14ac:dyDescent="0.35">
      <c r="A568" s="48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9"/>
      <c r="AI568" s="9"/>
      <c r="AJ568" s="9"/>
      <c r="AK568" s="9"/>
      <c r="AL568" s="9"/>
      <c r="AM568" s="9"/>
      <c r="AN568" s="9"/>
      <c r="AO568" s="9"/>
      <c r="AP568" s="49"/>
      <c r="AQ568" s="49"/>
      <c r="AR568" s="49"/>
      <c r="AS568" s="49"/>
      <c r="AT568" s="54"/>
    </row>
    <row r="569" spans="1:46" ht="16.2" thickBot="1" x14ac:dyDescent="0.35">
      <c r="A569" s="48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9"/>
      <c r="AI569" s="9"/>
      <c r="AJ569" s="9"/>
      <c r="AK569" s="9"/>
      <c r="AL569" s="9"/>
      <c r="AM569" s="9"/>
      <c r="AN569" s="9"/>
      <c r="AO569" s="9"/>
      <c r="AP569" s="49"/>
      <c r="AQ569" s="49"/>
      <c r="AR569" s="49"/>
      <c r="AS569" s="49"/>
      <c r="AT569" s="54"/>
    </row>
    <row r="570" spans="1:46" ht="16.2" thickBot="1" x14ac:dyDescent="0.35">
      <c r="A570" s="48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9"/>
      <c r="AI570" s="9"/>
      <c r="AJ570" s="9"/>
      <c r="AK570" s="9"/>
      <c r="AL570" s="9"/>
      <c r="AM570" s="9"/>
      <c r="AN570" s="9"/>
      <c r="AO570" s="9"/>
      <c r="AP570" s="49"/>
      <c r="AQ570" s="49"/>
      <c r="AR570" s="49"/>
      <c r="AS570" s="49"/>
      <c r="AT570" s="54"/>
    </row>
    <row r="571" spans="1:46" ht="16.2" thickBot="1" x14ac:dyDescent="0.35">
      <c r="A571" s="48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9"/>
      <c r="AI571" s="9"/>
      <c r="AJ571" s="9"/>
      <c r="AK571" s="9"/>
      <c r="AL571" s="9"/>
      <c r="AM571" s="9"/>
      <c r="AN571" s="9"/>
      <c r="AO571" s="9"/>
      <c r="AP571" s="49"/>
      <c r="AQ571" s="49"/>
      <c r="AR571" s="49"/>
      <c r="AS571" s="49"/>
      <c r="AT571" s="54"/>
    </row>
    <row r="572" spans="1:46" ht="16.2" thickBot="1" x14ac:dyDescent="0.35">
      <c r="A572" s="48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9"/>
      <c r="AI572" s="9"/>
      <c r="AJ572" s="9"/>
      <c r="AK572" s="9"/>
      <c r="AL572" s="9"/>
      <c r="AM572" s="9"/>
      <c r="AN572" s="9"/>
      <c r="AO572" s="9"/>
      <c r="AP572" s="49"/>
      <c r="AQ572" s="49"/>
      <c r="AR572" s="49"/>
      <c r="AS572" s="49"/>
      <c r="AT572" s="54"/>
    </row>
    <row r="573" spans="1:46" ht="16.2" thickBot="1" x14ac:dyDescent="0.35">
      <c r="A573" s="48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9"/>
      <c r="AI573" s="9"/>
      <c r="AJ573" s="9"/>
      <c r="AK573" s="9"/>
      <c r="AL573" s="9"/>
      <c r="AM573" s="9"/>
      <c r="AN573" s="9"/>
      <c r="AO573" s="9"/>
      <c r="AP573" s="49"/>
      <c r="AQ573" s="49"/>
      <c r="AR573" s="49"/>
      <c r="AS573" s="49"/>
      <c r="AT573" s="54"/>
    </row>
    <row r="574" spans="1:46" ht="16.2" thickBot="1" x14ac:dyDescent="0.35">
      <c r="A574" s="48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9"/>
      <c r="AI574" s="9"/>
      <c r="AJ574" s="9"/>
      <c r="AK574" s="9"/>
      <c r="AL574" s="9"/>
      <c r="AM574" s="9"/>
      <c r="AN574" s="9"/>
      <c r="AO574" s="9"/>
      <c r="AP574" s="49"/>
      <c r="AQ574" s="49"/>
      <c r="AR574" s="49"/>
      <c r="AS574" s="49"/>
      <c r="AT574" s="54"/>
    </row>
    <row r="575" spans="1:46" ht="16.2" thickBot="1" x14ac:dyDescent="0.35">
      <c r="A575" s="48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9"/>
      <c r="AI575" s="9"/>
      <c r="AJ575" s="9"/>
      <c r="AK575" s="9"/>
      <c r="AL575" s="9"/>
      <c r="AM575" s="9"/>
      <c r="AN575" s="9"/>
      <c r="AO575" s="9"/>
      <c r="AP575" s="49"/>
      <c r="AQ575" s="49"/>
      <c r="AR575" s="49"/>
      <c r="AS575" s="49"/>
      <c r="AT575" s="54"/>
    </row>
    <row r="576" spans="1:46" ht="16.2" thickBot="1" x14ac:dyDescent="0.35">
      <c r="A576" s="48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9"/>
      <c r="AI576" s="9"/>
      <c r="AJ576" s="9"/>
      <c r="AK576" s="9"/>
      <c r="AL576" s="9"/>
      <c r="AM576" s="9"/>
      <c r="AN576" s="9"/>
      <c r="AO576" s="9"/>
      <c r="AP576" s="49"/>
      <c r="AQ576" s="49"/>
      <c r="AR576" s="49"/>
      <c r="AS576" s="49"/>
      <c r="AT576" s="54"/>
    </row>
    <row r="577" spans="1:46" ht="16.2" thickBot="1" x14ac:dyDescent="0.35">
      <c r="A577" s="48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9"/>
      <c r="AI577" s="9"/>
      <c r="AJ577" s="9"/>
      <c r="AK577" s="9"/>
      <c r="AL577" s="9"/>
      <c r="AM577" s="9"/>
      <c r="AN577" s="9"/>
      <c r="AO577" s="9"/>
      <c r="AP577" s="49"/>
      <c r="AQ577" s="49"/>
      <c r="AR577" s="49"/>
      <c r="AS577" s="49"/>
      <c r="AT577" s="54"/>
    </row>
    <row r="578" spans="1:46" ht="16.2" thickBot="1" x14ac:dyDescent="0.35">
      <c r="A578" s="48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9"/>
      <c r="AI578" s="9"/>
      <c r="AJ578" s="9"/>
      <c r="AK578" s="9"/>
      <c r="AL578" s="9"/>
      <c r="AM578" s="9"/>
      <c r="AN578" s="9"/>
      <c r="AO578" s="9"/>
      <c r="AP578" s="49"/>
      <c r="AQ578" s="49"/>
      <c r="AR578" s="49"/>
      <c r="AS578" s="49"/>
      <c r="AT578" s="54"/>
    </row>
    <row r="579" spans="1:46" ht="16.2" thickBot="1" x14ac:dyDescent="0.35">
      <c r="A579" s="48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9"/>
      <c r="AI579" s="9"/>
      <c r="AJ579" s="9"/>
      <c r="AK579" s="9"/>
      <c r="AL579" s="9"/>
      <c r="AM579" s="9"/>
      <c r="AN579" s="9"/>
      <c r="AO579" s="9"/>
      <c r="AP579" s="49"/>
      <c r="AQ579" s="49"/>
      <c r="AR579" s="49"/>
      <c r="AS579" s="49"/>
      <c r="AT579" s="54"/>
    </row>
    <row r="580" spans="1:46" ht="16.2" thickBot="1" x14ac:dyDescent="0.35">
      <c r="A580" s="48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9"/>
      <c r="AI580" s="9"/>
      <c r="AJ580" s="9"/>
      <c r="AK580" s="9"/>
      <c r="AL580" s="9"/>
      <c r="AM580" s="9"/>
      <c r="AN580" s="9"/>
      <c r="AO580" s="9"/>
      <c r="AP580" s="49"/>
      <c r="AQ580" s="49"/>
      <c r="AR580" s="49"/>
      <c r="AS580" s="49"/>
      <c r="AT580" s="54"/>
    </row>
    <row r="581" spans="1:46" ht="16.2" thickBot="1" x14ac:dyDescent="0.35">
      <c r="A581" s="48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9"/>
      <c r="AI581" s="9"/>
      <c r="AJ581" s="9"/>
      <c r="AK581" s="9"/>
      <c r="AL581" s="9"/>
      <c r="AM581" s="9"/>
      <c r="AN581" s="9"/>
      <c r="AO581" s="9"/>
      <c r="AP581" s="49"/>
      <c r="AQ581" s="49"/>
      <c r="AR581" s="49"/>
      <c r="AS581" s="49"/>
      <c r="AT581" s="54"/>
    </row>
    <row r="582" spans="1:46" ht="16.2" thickBot="1" x14ac:dyDescent="0.35">
      <c r="A582" s="48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9"/>
      <c r="AI582" s="9"/>
      <c r="AJ582" s="9"/>
      <c r="AK582" s="9"/>
      <c r="AL582" s="9"/>
      <c r="AM582" s="9"/>
      <c r="AN582" s="9"/>
      <c r="AO582" s="9"/>
      <c r="AP582" s="49"/>
      <c r="AQ582" s="49"/>
      <c r="AR582" s="49"/>
      <c r="AS582" s="49"/>
      <c r="AT582" s="54"/>
    </row>
    <row r="583" spans="1:46" ht="16.2" thickBot="1" x14ac:dyDescent="0.35">
      <c r="A583" s="48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9"/>
      <c r="AI583" s="9"/>
      <c r="AJ583" s="9"/>
      <c r="AK583" s="9"/>
      <c r="AL583" s="9"/>
      <c r="AM583" s="9"/>
      <c r="AN583" s="9"/>
      <c r="AO583" s="9"/>
      <c r="AP583" s="49"/>
      <c r="AQ583" s="49"/>
      <c r="AR583" s="49"/>
      <c r="AS583" s="49"/>
      <c r="AT583" s="54"/>
    </row>
    <row r="584" spans="1:46" ht="16.2" thickBot="1" x14ac:dyDescent="0.35">
      <c r="A584" s="48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9"/>
      <c r="AI584" s="9"/>
      <c r="AJ584" s="9"/>
      <c r="AK584" s="9"/>
      <c r="AL584" s="9"/>
      <c r="AM584" s="9"/>
      <c r="AN584" s="9"/>
      <c r="AO584" s="9"/>
      <c r="AP584" s="49"/>
      <c r="AQ584" s="49"/>
      <c r="AR584" s="49"/>
      <c r="AS584" s="49"/>
      <c r="AT584" s="54"/>
    </row>
    <row r="585" spans="1:46" ht="16.2" thickBot="1" x14ac:dyDescent="0.35">
      <c r="A585" s="48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9"/>
      <c r="AI585" s="9"/>
      <c r="AJ585" s="9"/>
      <c r="AK585" s="9"/>
      <c r="AL585" s="9"/>
      <c r="AM585" s="9"/>
      <c r="AN585" s="9"/>
      <c r="AO585" s="9"/>
      <c r="AP585" s="49"/>
      <c r="AQ585" s="49"/>
      <c r="AR585" s="49"/>
      <c r="AS585" s="49"/>
      <c r="AT585" s="54"/>
    </row>
    <row r="586" spans="1:46" ht="16.2" thickBot="1" x14ac:dyDescent="0.35">
      <c r="A586" s="48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9"/>
      <c r="AI586" s="9"/>
      <c r="AJ586" s="9"/>
      <c r="AK586" s="9"/>
      <c r="AL586" s="9"/>
      <c r="AM586" s="9"/>
      <c r="AN586" s="9"/>
      <c r="AO586" s="9"/>
      <c r="AP586" s="49"/>
      <c r="AQ586" s="49"/>
      <c r="AR586" s="49"/>
      <c r="AS586" s="49"/>
      <c r="AT586" s="54"/>
    </row>
    <row r="587" spans="1:46" ht="16.2" thickBot="1" x14ac:dyDescent="0.35">
      <c r="A587" s="48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9"/>
      <c r="AI587" s="9"/>
      <c r="AJ587" s="9"/>
      <c r="AK587" s="9"/>
      <c r="AL587" s="9"/>
      <c r="AM587" s="9"/>
      <c r="AN587" s="9"/>
      <c r="AO587" s="9"/>
      <c r="AP587" s="49"/>
      <c r="AQ587" s="49"/>
      <c r="AR587" s="49"/>
      <c r="AS587" s="49"/>
      <c r="AT587" s="54"/>
    </row>
    <row r="588" spans="1:46" ht="16.2" thickBot="1" x14ac:dyDescent="0.35">
      <c r="A588" s="48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9"/>
      <c r="AI588" s="9"/>
      <c r="AJ588" s="9"/>
      <c r="AK588" s="9"/>
      <c r="AL588" s="9"/>
      <c r="AM588" s="9"/>
      <c r="AN588" s="9"/>
      <c r="AO588" s="9"/>
      <c r="AP588" s="49"/>
      <c r="AQ588" s="49"/>
      <c r="AR588" s="49"/>
      <c r="AS588" s="49"/>
      <c r="AT588" s="54"/>
    </row>
    <row r="589" spans="1:46" ht="16.2" thickBot="1" x14ac:dyDescent="0.35">
      <c r="A589" s="48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9"/>
      <c r="AI589" s="9"/>
      <c r="AJ589" s="9"/>
      <c r="AK589" s="9"/>
      <c r="AL589" s="9"/>
      <c r="AM589" s="9"/>
      <c r="AN589" s="9"/>
      <c r="AO589" s="9"/>
      <c r="AP589" s="49"/>
      <c r="AQ589" s="49"/>
      <c r="AR589" s="49"/>
      <c r="AS589" s="49"/>
      <c r="AT589" s="54"/>
    </row>
    <row r="590" spans="1:46" ht="16.2" thickBot="1" x14ac:dyDescent="0.35">
      <c r="A590" s="48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9"/>
      <c r="AI590" s="9"/>
      <c r="AJ590" s="9"/>
      <c r="AK590" s="9"/>
      <c r="AL590" s="9"/>
      <c r="AM590" s="9"/>
      <c r="AN590" s="9"/>
      <c r="AO590" s="9"/>
      <c r="AP590" s="49"/>
      <c r="AQ590" s="49"/>
      <c r="AR590" s="49"/>
      <c r="AS590" s="49"/>
      <c r="AT590" s="54"/>
    </row>
    <row r="591" spans="1:46" ht="16.2" thickBot="1" x14ac:dyDescent="0.35">
      <c r="A591" s="48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9"/>
      <c r="AI591" s="9"/>
      <c r="AJ591" s="9"/>
      <c r="AK591" s="9"/>
      <c r="AL591" s="9"/>
      <c r="AM591" s="9"/>
      <c r="AN591" s="9"/>
      <c r="AO591" s="9"/>
      <c r="AP591" s="49"/>
      <c r="AQ591" s="49"/>
      <c r="AR591" s="49"/>
      <c r="AS591" s="49"/>
      <c r="AT591" s="54"/>
    </row>
    <row r="592" spans="1:46" ht="16.2" thickBot="1" x14ac:dyDescent="0.35">
      <c r="A592" s="48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9"/>
      <c r="AI592" s="9"/>
      <c r="AJ592" s="9"/>
      <c r="AK592" s="9"/>
      <c r="AL592" s="9"/>
      <c r="AM592" s="9"/>
      <c r="AN592" s="9"/>
      <c r="AO592" s="9"/>
      <c r="AP592" s="49"/>
      <c r="AQ592" s="49"/>
      <c r="AR592" s="49"/>
      <c r="AS592" s="49"/>
      <c r="AT592" s="54"/>
    </row>
    <row r="593" spans="1:46" ht="16.2" thickBot="1" x14ac:dyDescent="0.35">
      <c r="A593" s="48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9"/>
      <c r="AI593" s="9"/>
      <c r="AJ593" s="9"/>
      <c r="AK593" s="9"/>
      <c r="AL593" s="9"/>
      <c r="AM593" s="9"/>
      <c r="AN593" s="9"/>
      <c r="AO593" s="9"/>
      <c r="AP593" s="49"/>
      <c r="AQ593" s="49"/>
      <c r="AR593" s="49"/>
      <c r="AS593" s="49"/>
      <c r="AT593" s="54"/>
    </row>
    <row r="594" spans="1:46" ht="16.2" thickBot="1" x14ac:dyDescent="0.35">
      <c r="A594" s="48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9"/>
      <c r="AI594" s="9"/>
      <c r="AJ594" s="9"/>
      <c r="AK594" s="9"/>
      <c r="AL594" s="9"/>
      <c r="AM594" s="9"/>
      <c r="AN594" s="9"/>
      <c r="AO594" s="9"/>
      <c r="AP594" s="49"/>
      <c r="AQ594" s="49"/>
      <c r="AR594" s="49"/>
      <c r="AS594" s="49"/>
      <c r="AT594" s="54"/>
    </row>
    <row r="595" spans="1:46" ht="16.2" thickBot="1" x14ac:dyDescent="0.35">
      <c r="A595" s="48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9"/>
      <c r="AI595" s="9"/>
      <c r="AJ595" s="9"/>
      <c r="AK595" s="9"/>
      <c r="AL595" s="9"/>
      <c r="AM595" s="9"/>
      <c r="AN595" s="9"/>
      <c r="AO595" s="9"/>
      <c r="AP595" s="49"/>
      <c r="AQ595" s="49"/>
      <c r="AR595" s="49"/>
      <c r="AS595" s="49"/>
      <c r="AT595" s="54"/>
    </row>
    <row r="596" spans="1:46" ht="16.2" thickBot="1" x14ac:dyDescent="0.35">
      <c r="A596" s="48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9"/>
      <c r="AI596" s="9"/>
      <c r="AJ596" s="9"/>
      <c r="AK596" s="9"/>
      <c r="AL596" s="9"/>
      <c r="AM596" s="9"/>
      <c r="AN596" s="9"/>
      <c r="AO596" s="9"/>
      <c r="AP596" s="49"/>
      <c r="AQ596" s="49"/>
      <c r="AR596" s="49"/>
      <c r="AS596" s="49"/>
      <c r="AT596" s="54"/>
    </row>
    <row r="597" spans="1:46" ht="16.2" thickBot="1" x14ac:dyDescent="0.35">
      <c r="A597" s="48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9"/>
      <c r="AI597" s="9"/>
      <c r="AJ597" s="9"/>
      <c r="AK597" s="9"/>
      <c r="AL597" s="9"/>
      <c r="AM597" s="9"/>
      <c r="AN597" s="9"/>
      <c r="AO597" s="9"/>
      <c r="AP597" s="49"/>
      <c r="AQ597" s="49"/>
      <c r="AR597" s="49"/>
      <c r="AS597" s="49"/>
      <c r="AT597" s="54"/>
    </row>
    <row r="598" spans="1:46" ht="16.2" thickBot="1" x14ac:dyDescent="0.35">
      <c r="A598" s="48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9"/>
      <c r="AI598" s="9"/>
      <c r="AJ598" s="9"/>
      <c r="AK598" s="9"/>
      <c r="AL598" s="9"/>
      <c r="AM598" s="9"/>
      <c r="AN598" s="9"/>
      <c r="AO598" s="9"/>
      <c r="AP598" s="49"/>
      <c r="AQ598" s="49"/>
      <c r="AR598" s="49"/>
      <c r="AS598" s="49"/>
      <c r="AT598" s="54"/>
    </row>
    <row r="599" spans="1:46" ht="16.2" thickBot="1" x14ac:dyDescent="0.35">
      <c r="A599" s="48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9"/>
      <c r="AI599" s="9"/>
      <c r="AJ599" s="9"/>
      <c r="AK599" s="9"/>
      <c r="AL599" s="9"/>
      <c r="AM599" s="9"/>
      <c r="AN599" s="9"/>
      <c r="AO599" s="9"/>
      <c r="AP599" s="49"/>
      <c r="AQ599" s="49"/>
      <c r="AR599" s="49"/>
      <c r="AS599" s="49"/>
      <c r="AT599" s="54"/>
    </row>
    <row r="600" spans="1:46" ht="16.2" thickBot="1" x14ac:dyDescent="0.35">
      <c r="A600" s="48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9"/>
      <c r="AI600" s="9"/>
      <c r="AJ600" s="9"/>
      <c r="AK600" s="9"/>
      <c r="AL600" s="9"/>
      <c r="AM600" s="9"/>
      <c r="AN600" s="9"/>
      <c r="AO600" s="9"/>
      <c r="AP600" s="49"/>
      <c r="AQ600" s="49"/>
      <c r="AR600" s="49"/>
      <c r="AS600" s="49"/>
      <c r="AT600" s="54"/>
    </row>
    <row r="601" spans="1:46" ht="16.2" thickBot="1" x14ac:dyDescent="0.35">
      <c r="A601" s="48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9"/>
      <c r="AI601" s="9"/>
      <c r="AJ601" s="9"/>
      <c r="AK601" s="9"/>
      <c r="AL601" s="9"/>
      <c r="AM601" s="9"/>
      <c r="AN601" s="9"/>
      <c r="AO601" s="9"/>
      <c r="AP601" s="49"/>
      <c r="AQ601" s="49"/>
      <c r="AR601" s="49"/>
      <c r="AS601" s="49"/>
      <c r="AT601" s="54"/>
    </row>
    <row r="602" spans="1:46" ht="16.2" thickBot="1" x14ac:dyDescent="0.35">
      <c r="A602" s="48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9"/>
      <c r="AI602" s="9"/>
      <c r="AJ602" s="9"/>
      <c r="AK602" s="9"/>
      <c r="AL602" s="9"/>
      <c r="AM602" s="9"/>
      <c r="AN602" s="9"/>
      <c r="AO602" s="9"/>
      <c r="AP602" s="49"/>
      <c r="AQ602" s="49"/>
      <c r="AR602" s="49"/>
      <c r="AS602" s="49"/>
      <c r="AT602" s="54"/>
    </row>
    <row r="603" spans="1:46" ht="16.2" thickBot="1" x14ac:dyDescent="0.35">
      <c r="A603" s="48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9"/>
      <c r="AI603" s="9"/>
      <c r="AJ603" s="9"/>
      <c r="AK603" s="9"/>
      <c r="AL603" s="9"/>
      <c r="AM603" s="9"/>
      <c r="AN603" s="9"/>
      <c r="AO603" s="9"/>
      <c r="AP603" s="49"/>
      <c r="AQ603" s="49"/>
      <c r="AR603" s="49"/>
      <c r="AS603" s="49"/>
      <c r="AT603" s="54"/>
    </row>
    <row r="604" spans="1:46" ht="16.2" thickBot="1" x14ac:dyDescent="0.35">
      <c r="A604" s="48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9"/>
      <c r="AI604" s="9"/>
      <c r="AJ604" s="9"/>
      <c r="AK604" s="9"/>
      <c r="AL604" s="9"/>
      <c r="AM604" s="9"/>
      <c r="AN604" s="9"/>
      <c r="AO604" s="9"/>
      <c r="AP604" s="49"/>
      <c r="AQ604" s="49"/>
      <c r="AR604" s="49"/>
      <c r="AS604" s="49"/>
      <c r="AT604" s="54"/>
    </row>
    <row r="605" spans="1:46" ht="16.2" thickBot="1" x14ac:dyDescent="0.35">
      <c r="A605" s="48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9"/>
      <c r="AI605" s="9"/>
      <c r="AJ605" s="9"/>
      <c r="AK605" s="9"/>
      <c r="AL605" s="9"/>
      <c r="AM605" s="9"/>
      <c r="AN605" s="9"/>
      <c r="AO605" s="9"/>
      <c r="AP605" s="49"/>
      <c r="AQ605" s="49"/>
      <c r="AR605" s="49"/>
      <c r="AS605" s="49"/>
      <c r="AT605" s="54"/>
    </row>
    <row r="606" spans="1:46" ht="16.2" thickBot="1" x14ac:dyDescent="0.35">
      <c r="A606" s="48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9"/>
      <c r="AI606" s="9"/>
      <c r="AJ606" s="9"/>
      <c r="AK606" s="9"/>
      <c r="AL606" s="9"/>
      <c r="AM606" s="9"/>
      <c r="AN606" s="9"/>
      <c r="AO606" s="9"/>
      <c r="AP606" s="49"/>
      <c r="AQ606" s="49"/>
      <c r="AR606" s="49"/>
      <c r="AS606" s="49"/>
      <c r="AT606" s="54"/>
    </row>
    <row r="607" spans="1:46" ht="16.2" thickBot="1" x14ac:dyDescent="0.35">
      <c r="A607" s="48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9"/>
      <c r="AI607" s="9"/>
      <c r="AJ607" s="9"/>
      <c r="AK607" s="9"/>
      <c r="AL607" s="9"/>
      <c r="AM607" s="9"/>
      <c r="AN607" s="9"/>
      <c r="AO607" s="9"/>
      <c r="AP607" s="49"/>
      <c r="AQ607" s="49"/>
      <c r="AR607" s="49"/>
      <c r="AS607" s="49"/>
      <c r="AT607" s="54"/>
    </row>
    <row r="608" spans="1:46" ht="16.2" thickBot="1" x14ac:dyDescent="0.35">
      <c r="A608" s="48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9"/>
      <c r="AI608" s="9"/>
      <c r="AJ608" s="9"/>
      <c r="AK608" s="9"/>
      <c r="AL608" s="9"/>
      <c r="AM608" s="9"/>
      <c r="AN608" s="9"/>
      <c r="AO608" s="9"/>
      <c r="AP608" s="49"/>
      <c r="AQ608" s="49"/>
      <c r="AR608" s="49"/>
      <c r="AS608" s="49"/>
      <c r="AT608" s="54"/>
    </row>
    <row r="609" spans="1:46" ht="16.2" thickBot="1" x14ac:dyDescent="0.35">
      <c r="A609" s="48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9"/>
      <c r="AI609" s="9"/>
      <c r="AJ609" s="9"/>
      <c r="AK609" s="9"/>
      <c r="AL609" s="9"/>
      <c r="AM609" s="9"/>
      <c r="AN609" s="9"/>
      <c r="AO609" s="9"/>
      <c r="AP609" s="49"/>
      <c r="AQ609" s="49"/>
      <c r="AR609" s="49"/>
      <c r="AS609" s="49"/>
      <c r="AT609" s="54"/>
    </row>
    <row r="610" spans="1:46" ht="16.2" thickBot="1" x14ac:dyDescent="0.35">
      <c r="A610" s="48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9"/>
      <c r="AI610" s="9"/>
      <c r="AJ610" s="9"/>
      <c r="AK610" s="9"/>
      <c r="AL610" s="9"/>
      <c r="AM610" s="9"/>
      <c r="AN610" s="9"/>
      <c r="AO610" s="9"/>
      <c r="AP610" s="49"/>
      <c r="AQ610" s="49"/>
      <c r="AR610" s="49"/>
      <c r="AS610" s="49"/>
      <c r="AT610" s="54"/>
    </row>
    <row r="611" spans="1:46" ht="16.2" thickBot="1" x14ac:dyDescent="0.35">
      <c r="A611" s="48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9"/>
      <c r="AI611" s="9"/>
      <c r="AJ611" s="9"/>
      <c r="AK611" s="9"/>
      <c r="AL611" s="9"/>
      <c r="AM611" s="9"/>
      <c r="AN611" s="9"/>
      <c r="AO611" s="9"/>
      <c r="AP611" s="49"/>
      <c r="AQ611" s="49"/>
      <c r="AR611" s="49"/>
      <c r="AS611" s="49"/>
      <c r="AT611" s="54"/>
    </row>
    <row r="612" spans="1:46" ht="16.2" thickBot="1" x14ac:dyDescent="0.35">
      <c r="A612" s="48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9"/>
      <c r="AI612" s="9"/>
      <c r="AJ612" s="9"/>
      <c r="AK612" s="9"/>
      <c r="AL612" s="9"/>
      <c r="AM612" s="9"/>
      <c r="AN612" s="9"/>
      <c r="AO612" s="9"/>
      <c r="AP612" s="49"/>
      <c r="AQ612" s="49"/>
      <c r="AR612" s="49"/>
      <c r="AS612" s="49"/>
      <c r="AT612" s="54"/>
    </row>
    <row r="613" spans="1:46" ht="16.2" thickBot="1" x14ac:dyDescent="0.35">
      <c r="A613" s="48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9"/>
      <c r="AI613" s="9"/>
      <c r="AJ613" s="9"/>
      <c r="AK613" s="9"/>
      <c r="AL613" s="9"/>
      <c r="AM613" s="9"/>
      <c r="AN613" s="9"/>
      <c r="AO613" s="9"/>
      <c r="AP613" s="49"/>
      <c r="AQ613" s="49"/>
      <c r="AR613" s="49"/>
      <c r="AS613" s="49"/>
      <c r="AT613" s="54"/>
    </row>
    <row r="614" spans="1:46" ht="16.2" thickBot="1" x14ac:dyDescent="0.35">
      <c r="A614" s="48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9"/>
      <c r="AI614" s="9"/>
      <c r="AJ614" s="9"/>
      <c r="AK614" s="9"/>
      <c r="AL614" s="9"/>
      <c r="AM614" s="9"/>
      <c r="AN614" s="9"/>
      <c r="AO614" s="9"/>
      <c r="AP614" s="49"/>
      <c r="AQ614" s="49"/>
      <c r="AR614" s="49"/>
      <c r="AS614" s="49"/>
      <c r="AT614" s="54"/>
    </row>
    <row r="615" spans="1:46" ht="16.2" thickBot="1" x14ac:dyDescent="0.3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9"/>
      <c r="AI615" s="9"/>
      <c r="AJ615" s="9"/>
      <c r="AK615" s="9"/>
      <c r="AL615" s="9"/>
      <c r="AM615" s="9"/>
      <c r="AN615" s="9"/>
      <c r="AO615" s="9"/>
      <c r="AP615" s="49"/>
      <c r="AQ615" s="49"/>
      <c r="AR615" s="49"/>
      <c r="AS615" s="49"/>
      <c r="AT615" s="54"/>
    </row>
    <row r="616" spans="1:46" ht="16.2" thickBot="1" x14ac:dyDescent="0.35">
      <c r="A616" s="48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9"/>
      <c r="AI616" s="9"/>
      <c r="AJ616" s="9"/>
      <c r="AK616" s="9"/>
      <c r="AL616" s="9"/>
      <c r="AM616" s="9"/>
      <c r="AN616" s="9"/>
      <c r="AO616" s="9"/>
      <c r="AP616" s="49"/>
      <c r="AQ616" s="49"/>
      <c r="AR616" s="49"/>
      <c r="AS616" s="49"/>
      <c r="AT616" s="54"/>
    </row>
    <row r="617" spans="1:46" ht="16.2" thickBot="1" x14ac:dyDescent="0.35">
      <c r="A617" s="48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9"/>
      <c r="AI617" s="9"/>
      <c r="AJ617" s="9"/>
      <c r="AK617" s="9"/>
      <c r="AL617" s="9"/>
      <c r="AM617" s="9"/>
      <c r="AN617" s="9"/>
      <c r="AO617" s="9"/>
      <c r="AP617" s="49"/>
      <c r="AQ617" s="49"/>
      <c r="AR617" s="49"/>
      <c r="AS617" s="49"/>
      <c r="AT617" s="54"/>
    </row>
    <row r="618" spans="1:46" ht="16.2" thickBot="1" x14ac:dyDescent="0.35">
      <c r="A618" s="48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9"/>
      <c r="AI618" s="9"/>
      <c r="AJ618" s="9"/>
      <c r="AK618" s="9"/>
      <c r="AL618" s="9"/>
      <c r="AM618" s="9"/>
      <c r="AN618" s="9"/>
      <c r="AO618" s="9"/>
      <c r="AP618" s="49"/>
      <c r="AQ618" s="49"/>
      <c r="AR618" s="49"/>
      <c r="AS618" s="49"/>
      <c r="AT618" s="54"/>
    </row>
    <row r="619" spans="1:46" ht="16.2" thickBot="1" x14ac:dyDescent="0.35">
      <c r="A619" s="48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9"/>
      <c r="AI619" s="9"/>
      <c r="AJ619" s="9"/>
      <c r="AK619" s="9"/>
      <c r="AL619" s="9"/>
      <c r="AM619" s="9"/>
      <c r="AN619" s="9"/>
      <c r="AO619" s="9"/>
      <c r="AP619" s="49"/>
      <c r="AQ619" s="49"/>
      <c r="AR619" s="49"/>
      <c r="AS619" s="49"/>
      <c r="AT619" s="54"/>
    </row>
    <row r="620" spans="1:46" ht="16.2" thickBot="1" x14ac:dyDescent="0.35">
      <c r="A620" s="48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9"/>
      <c r="AI620" s="9"/>
      <c r="AJ620" s="9"/>
      <c r="AK620" s="9"/>
      <c r="AL620" s="9"/>
      <c r="AM620" s="9"/>
      <c r="AN620" s="9"/>
      <c r="AO620" s="9"/>
      <c r="AP620" s="49"/>
      <c r="AQ620" s="49"/>
      <c r="AR620" s="49"/>
      <c r="AS620" s="49"/>
      <c r="AT620" s="54"/>
    </row>
    <row r="621" spans="1:46" ht="16.2" thickBot="1" x14ac:dyDescent="0.35">
      <c r="A621" s="48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9"/>
      <c r="AI621" s="9"/>
      <c r="AJ621" s="9"/>
      <c r="AK621" s="9"/>
      <c r="AL621" s="9"/>
      <c r="AM621" s="9"/>
      <c r="AN621" s="9"/>
      <c r="AO621" s="9"/>
      <c r="AP621" s="49"/>
      <c r="AQ621" s="49"/>
      <c r="AR621" s="49"/>
      <c r="AS621" s="49"/>
      <c r="AT621" s="54"/>
    </row>
    <row r="622" spans="1:46" ht="16.2" thickBot="1" x14ac:dyDescent="0.35">
      <c r="A622" s="48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9"/>
      <c r="AI622" s="9"/>
      <c r="AJ622" s="9"/>
      <c r="AK622" s="9"/>
      <c r="AL622" s="9"/>
      <c r="AM622" s="9"/>
      <c r="AN622" s="9"/>
      <c r="AO622" s="9"/>
      <c r="AP622" s="49"/>
      <c r="AQ622" s="49"/>
      <c r="AR622" s="49"/>
      <c r="AS622" s="49"/>
      <c r="AT622" s="54"/>
    </row>
    <row r="623" spans="1:46" ht="16.2" thickBot="1" x14ac:dyDescent="0.35">
      <c r="A623" s="48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9"/>
      <c r="AI623" s="9"/>
      <c r="AJ623" s="9"/>
      <c r="AK623" s="9"/>
      <c r="AL623" s="9"/>
      <c r="AM623" s="9"/>
      <c r="AN623" s="9"/>
      <c r="AO623" s="9"/>
      <c r="AP623" s="49"/>
      <c r="AQ623" s="49"/>
      <c r="AR623" s="49"/>
      <c r="AS623" s="49"/>
      <c r="AT623" s="54"/>
    </row>
    <row r="624" spans="1:46" ht="16.2" thickBot="1" x14ac:dyDescent="0.35">
      <c r="A624" s="48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9"/>
      <c r="AI624" s="9"/>
      <c r="AJ624" s="9"/>
      <c r="AK624" s="9"/>
      <c r="AL624" s="9"/>
      <c r="AM624" s="9"/>
      <c r="AN624" s="9"/>
      <c r="AO624" s="9"/>
      <c r="AP624" s="49"/>
      <c r="AQ624" s="49"/>
      <c r="AR624" s="49"/>
      <c r="AS624" s="49"/>
      <c r="AT624" s="54"/>
    </row>
    <row r="625" spans="1:46" ht="16.2" thickBot="1" x14ac:dyDescent="0.35">
      <c r="A625" s="48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9"/>
      <c r="AI625" s="9"/>
      <c r="AJ625" s="9"/>
      <c r="AK625" s="9"/>
      <c r="AL625" s="9"/>
      <c r="AM625" s="9"/>
      <c r="AN625" s="9"/>
      <c r="AO625" s="9"/>
      <c r="AP625" s="49"/>
      <c r="AQ625" s="49"/>
      <c r="AR625" s="49"/>
      <c r="AS625" s="49"/>
      <c r="AT625" s="54"/>
    </row>
    <row r="626" spans="1:46" ht="16.2" thickBot="1" x14ac:dyDescent="0.35">
      <c r="A626" s="48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9"/>
      <c r="AI626" s="9"/>
      <c r="AJ626" s="9"/>
      <c r="AK626" s="9"/>
      <c r="AL626" s="9"/>
      <c r="AM626" s="9"/>
      <c r="AN626" s="9"/>
      <c r="AO626" s="9"/>
      <c r="AP626" s="49"/>
      <c r="AQ626" s="49"/>
      <c r="AR626" s="49"/>
      <c r="AS626" s="49"/>
      <c r="AT626" s="54"/>
    </row>
    <row r="627" spans="1:46" ht="16.2" thickBot="1" x14ac:dyDescent="0.35">
      <c r="A627" s="48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9"/>
      <c r="AI627" s="9"/>
      <c r="AJ627" s="9"/>
      <c r="AK627" s="9"/>
      <c r="AL627" s="9"/>
      <c r="AM627" s="9"/>
      <c r="AN627" s="9"/>
      <c r="AO627" s="9"/>
      <c r="AP627" s="49"/>
      <c r="AQ627" s="49"/>
      <c r="AR627" s="49"/>
      <c r="AS627" s="49"/>
      <c r="AT627" s="54"/>
    </row>
    <row r="628" spans="1:46" ht="16.2" thickBot="1" x14ac:dyDescent="0.35">
      <c r="A628" s="48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9"/>
      <c r="AI628" s="9"/>
      <c r="AJ628" s="9"/>
      <c r="AK628" s="9"/>
      <c r="AL628" s="9"/>
      <c r="AM628" s="9"/>
      <c r="AN628" s="9"/>
      <c r="AO628" s="9"/>
      <c r="AP628" s="49"/>
      <c r="AQ628" s="49"/>
      <c r="AR628" s="49"/>
      <c r="AS628" s="49"/>
      <c r="AT628" s="54"/>
    </row>
    <row r="629" spans="1:46" ht="16.2" thickBot="1" x14ac:dyDescent="0.35">
      <c r="A629" s="48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9"/>
      <c r="AI629" s="9"/>
      <c r="AJ629" s="9"/>
      <c r="AK629" s="9"/>
      <c r="AL629" s="9"/>
      <c r="AM629" s="9"/>
      <c r="AN629" s="9"/>
      <c r="AO629" s="9"/>
      <c r="AP629" s="49"/>
      <c r="AQ629" s="49"/>
      <c r="AR629" s="49"/>
      <c r="AS629" s="49"/>
      <c r="AT629" s="54"/>
    </row>
    <row r="630" spans="1:46" ht="16.2" thickBot="1" x14ac:dyDescent="0.35">
      <c r="A630" s="48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9"/>
      <c r="AI630" s="9"/>
      <c r="AJ630" s="9"/>
      <c r="AK630" s="9"/>
      <c r="AL630" s="9"/>
      <c r="AM630" s="9"/>
      <c r="AN630" s="9"/>
      <c r="AO630" s="9"/>
      <c r="AP630" s="49"/>
      <c r="AQ630" s="49"/>
      <c r="AR630" s="49"/>
      <c r="AS630" s="49"/>
      <c r="AT630" s="54"/>
    </row>
    <row r="631" spans="1:46" ht="16.2" thickBot="1" x14ac:dyDescent="0.35">
      <c r="A631" s="48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9"/>
      <c r="AI631" s="9"/>
      <c r="AJ631" s="9"/>
      <c r="AK631" s="9"/>
      <c r="AL631" s="9"/>
      <c r="AM631" s="9"/>
      <c r="AN631" s="9"/>
      <c r="AO631" s="9"/>
      <c r="AP631" s="49"/>
      <c r="AQ631" s="49"/>
      <c r="AR631" s="49"/>
      <c r="AS631" s="49"/>
      <c r="AT631" s="54"/>
    </row>
    <row r="632" spans="1:46" ht="16.2" thickBot="1" x14ac:dyDescent="0.35">
      <c r="A632" s="48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9"/>
      <c r="AI632" s="9"/>
      <c r="AJ632" s="9"/>
      <c r="AK632" s="9"/>
      <c r="AL632" s="9"/>
      <c r="AM632" s="9"/>
      <c r="AN632" s="9"/>
      <c r="AO632" s="9"/>
      <c r="AP632" s="49"/>
      <c r="AQ632" s="49"/>
      <c r="AR632" s="49"/>
      <c r="AS632" s="49"/>
      <c r="AT632" s="54"/>
    </row>
    <row r="633" spans="1:46" ht="16.2" thickBot="1" x14ac:dyDescent="0.35">
      <c r="A633" s="48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9"/>
      <c r="AI633" s="9"/>
      <c r="AJ633" s="9"/>
      <c r="AK633" s="9"/>
      <c r="AL633" s="9"/>
      <c r="AM633" s="9"/>
      <c r="AN633" s="9"/>
      <c r="AO633" s="9"/>
      <c r="AP633" s="49"/>
      <c r="AQ633" s="49"/>
      <c r="AR633" s="49"/>
      <c r="AS633" s="49"/>
      <c r="AT633" s="54"/>
    </row>
    <row r="634" spans="1:46" ht="16.2" thickBot="1" x14ac:dyDescent="0.35">
      <c r="A634" s="48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9"/>
      <c r="AI634" s="9"/>
      <c r="AJ634" s="9"/>
      <c r="AK634" s="9"/>
      <c r="AL634" s="9"/>
      <c r="AM634" s="9"/>
      <c r="AN634" s="9"/>
      <c r="AO634" s="9"/>
      <c r="AP634" s="49"/>
      <c r="AQ634" s="49"/>
      <c r="AR634" s="49"/>
      <c r="AS634" s="49"/>
      <c r="AT634" s="54"/>
    </row>
    <row r="635" spans="1:46" ht="16.2" thickBot="1" x14ac:dyDescent="0.35">
      <c r="A635" s="48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9"/>
      <c r="AI635" s="9"/>
      <c r="AJ635" s="9"/>
      <c r="AK635" s="9"/>
      <c r="AL635" s="9"/>
      <c r="AM635" s="9"/>
      <c r="AN635" s="9"/>
      <c r="AO635" s="9"/>
      <c r="AP635" s="49"/>
      <c r="AQ635" s="49"/>
      <c r="AR635" s="49"/>
      <c r="AS635" s="49"/>
      <c r="AT635" s="54"/>
    </row>
    <row r="636" spans="1:46" ht="16.2" thickBot="1" x14ac:dyDescent="0.35">
      <c r="A636" s="48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9"/>
      <c r="AI636" s="9"/>
      <c r="AJ636" s="9"/>
      <c r="AK636" s="9"/>
      <c r="AL636" s="9"/>
      <c r="AM636" s="9"/>
      <c r="AN636" s="9"/>
      <c r="AO636" s="9"/>
      <c r="AP636" s="49"/>
      <c r="AQ636" s="49"/>
      <c r="AR636" s="49"/>
      <c r="AS636" s="49"/>
      <c r="AT636" s="54"/>
    </row>
    <row r="637" spans="1:46" ht="16.2" thickBot="1" x14ac:dyDescent="0.35">
      <c r="A637" s="48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9"/>
      <c r="AI637" s="9"/>
      <c r="AJ637" s="9"/>
      <c r="AK637" s="9"/>
      <c r="AL637" s="9"/>
      <c r="AM637" s="9"/>
      <c r="AN637" s="9"/>
      <c r="AO637" s="9"/>
      <c r="AP637" s="49"/>
      <c r="AQ637" s="49"/>
      <c r="AR637" s="49"/>
      <c r="AS637" s="49"/>
      <c r="AT637" s="54"/>
    </row>
    <row r="638" spans="1:46" ht="16.2" thickBot="1" x14ac:dyDescent="0.35">
      <c r="A638" s="48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9"/>
      <c r="AI638" s="9"/>
      <c r="AJ638" s="9"/>
      <c r="AK638" s="9"/>
      <c r="AL638" s="9"/>
      <c r="AM638" s="9"/>
      <c r="AN638" s="9"/>
      <c r="AO638" s="9"/>
      <c r="AP638" s="49"/>
      <c r="AQ638" s="49"/>
      <c r="AR638" s="49"/>
      <c r="AS638" s="49"/>
      <c r="AT638" s="54"/>
    </row>
    <row r="639" spans="1:46" ht="16.2" thickBot="1" x14ac:dyDescent="0.35">
      <c r="A639" s="48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9"/>
      <c r="AI639" s="9"/>
      <c r="AJ639" s="9"/>
      <c r="AK639" s="9"/>
      <c r="AL639" s="9"/>
      <c r="AM639" s="9"/>
      <c r="AN639" s="9"/>
      <c r="AO639" s="9"/>
      <c r="AP639" s="49"/>
      <c r="AQ639" s="49"/>
      <c r="AR639" s="49"/>
      <c r="AS639" s="49"/>
      <c r="AT639" s="54"/>
    </row>
    <row r="640" spans="1:46" ht="16.2" thickBot="1" x14ac:dyDescent="0.35">
      <c r="A640" s="48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9"/>
      <c r="AI640" s="9"/>
      <c r="AJ640" s="9"/>
      <c r="AK640" s="9"/>
      <c r="AL640" s="9"/>
      <c r="AM640" s="9"/>
      <c r="AN640" s="9"/>
      <c r="AO640" s="9"/>
      <c r="AP640" s="49"/>
      <c r="AQ640" s="49"/>
      <c r="AR640" s="49"/>
      <c r="AS640" s="49"/>
      <c r="AT640" s="54"/>
    </row>
    <row r="641" spans="1:46" ht="16.2" thickBot="1" x14ac:dyDescent="0.35">
      <c r="A641" s="48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9"/>
      <c r="AI641" s="9"/>
      <c r="AJ641" s="9"/>
      <c r="AK641" s="9"/>
      <c r="AL641" s="9"/>
      <c r="AM641" s="9"/>
      <c r="AN641" s="9"/>
      <c r="AO641" s="9"/>
      <c r="AP641" s="49"/>
      <c r="AQ641" s="49"/>
      <c r="AR641" s="49"/>
      <c r="AS641" s="49"/>
      <c r="AT641" s="54"/>
    </row>
    <row r="642" spans="1:46" ht="16.2" thickBot="1" x14ac:dyDescent="0.35">
      <c r="A642" s="48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9"/>
      <c r="AI642" s="9"/>
      <c r="AJ642" s="9"/>
      <c r="AK642" s="9"/>
      <c r="AL642" s="9"/>
      <c r="AM642" s="9"/>
      <c r="AN642" s="9"/>
      <c r="AO642" s="9"/>
      <c r="AP642" s="49"/>
      <c r="AQ642" s="49"/>
      <c r="AR642" s="49"/>
      <c r="AS642" s="49"/>
      <c r="AT642" s="54"/>
    </row>
    <row r="643" spans="1:46" ht="16.2" thickBot="1" x14ac:dyDescent="0.35">
      <c r="A643" s="48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9"/>
      <c r="AI643" s="9"/>
      <c r="AJ643" s="9"/>
      <c r="AK643" s="9"/>
      <c r="AL643" s="9"/>
      <c r="AM643" s="9"/>
      <c r="AN643" s="9"/>
      <c r="AO643" s="9"/>
      <c r="AP643" s="49"/>
      <c r="AQ643" s="49"/>
      <c r="AR643" s="49"/>
      <c r="AS643" s="49"/>
      <c r="AT643" s="54"/>
    </row>
    <row r="644" spans="1:46" ht="16.2" thickBot="1" x14ac:dyDescent="0.35">
      <c r="A644" s="48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9"/>
      <c r="AI644" s="9"/>
      <c r="AJ644" s="9"/>
      <c r="AK644" s="9"/>
      <c r="AL644" s="9"/>
      <c r="AM644" s="9"/>
      <c r="AN644" s="9"/>
      <c r="AO644" s="9"/>
      <c r="AP644" s="49"/>
      <c r="AQ644" s="49"/>
      <c r="AR644" s="49"/>
      <c r="AS644" s="49"/>
      <c r="AT644" s="54"/>
    </row>
    <row r="645" spans="1:46" ht="16.2" thickBot="1" x14ac:dyDescent="0.35">
      <c r="A645" s="48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9"/>
      <c r="AI645" s="9"/>
      <c r="AJ645" s="9"/>
      <c r="AK645" s="9"/>
      <c r="AL645" s="9"/>
      <c r="AM645" s="9"/>
      <c r="AN645" s="9"/>
      <c r="AO645" s="9"/>
      <c r="AP645" s="49"/>
      <c r="AQ645" s="49"/>
      <c r="AR645" s="49"/>
      <c r="AS645" s="49"/>
      <c r="AT645" s="54"/>
    </row>
    <row r="646" spans="1:46" ht="16.2" thickBot="1" x14ac:dyDescent="0.35">
      <c r="A646" s="48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9"/>
      <c r="AI646" s="9"/>
      <c r="AJ646" s="9"/>
      <c r="AK646" s="9"/>
      <c r="AL646" s="9"/>
      <c r="AM646" s="9"/>
      <c r="AN646" s="9"/>
      <c r="AO646" s="9"/>
      <c r="AP646" s="49"/>
      <c r="AQ646" s="49"/>
      <c r="AR646" s="49"/>
      <c r="AS646" s="49"/>
      <c r="AT646" s="54"/>
    </row>
    <row r="647" spans="1:46" ht="16.2" thickBot="1" x14ac:dyDescent="0.35">
      <c r="A647" s="48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9"/>
      <c r="AI647" s="9"/>
      <c r="AJ647" s="9"/>
      <c r="AK647" s="9"/>
      <c r="AL647" s="9"/>
      <c r="AM647" s="9"/>
      <c r="AN647" s="9"/>
      <c r="AO647" s="9"/>
      <c r="AP647" s="49"/>
      <c r="AQ647" s="49"/>
      <c r="AR647" s="49"/>
      <c r="AS647" s="49"/>
      <c r="AT647" s="54"/>
    </row>
    <row r="648" spans="1:46" ht="16.2" thickBot="1" x14ac:dyDescent="0.35">
      <c r="A648" s="48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9"/>
      <c r="AI648" s="9"/>
      <c r="AJ648" s="9"/>
      <c r="AK648" s="9"/>
      <c r="AL648" s="9"/>
      <c r="AM648" s="9"/>
      <c r="AN648" s="9"/>
      <c r="AO648" s="9"/>
      <c r="AP648" s="49"/>
      <c r="AQ648" s="49"/>
      <c r="AR648" s="49"/>
      <c r="AS648" s="49"/>
      <c r="AT648" s="54"/>
    </row>
    <row r="649" spans="1:46" ht="16.2" thickBot="1" x14ac:dyDescent="0.35">
      <c r="A649" s="48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9"/>
      <c r="AI649" s="9"/>
      <c r="AJ649" s="9"/>
      <c r="AK649" s="9"/>
      <c r="AL649" s="9"/>
      <c r="AM649" s="9"/>
      <c r="AN649" s="9"/>
      <c r="AO649" s="9"/>
      <c r="AP649" s="49"/>
      <c r="AQ649" s="49"/>
      <c r="AR649" s="49"/>
      <c r="AS649" s="49"/>
      <c r="AT649" s="54"/>
    </row>
    <row r="650" spans="1:46" ht="16.2" thickBot="1" x14ac:dyDescent="0.35">
      <c r="A650" s="48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9"/>
      <c r="AI650" s="9"/>
      <c r="AJ650" s="9"/>
      <c r="AK650" s="9"/>
      <c r="AL650" s="9"/>
      <c r="AM650" s="9"/>
      <c r="AN650" s="9"/>
      <c r="AO650" s="9"/>
      <c r="AP650" s="49"/>
      <c r="AQ650" s="49"/>
      <c r="AR650" s="49"/>
      <c r="AS650" s="49"/>
      <c r="AT650" s="54"/>
    </row>
    <row r="651" spans="1:46" ht="16.2" thickBot="1" x14ac:dyDescent="0.35">
      <c r="A651" s="48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9"/>
      <c r="AI651" s="9"/>
      <c r="AJ651" s="9"/>
      <c r="AK651" s="9"/>
      <c r="AL651" s="9"/>
      <c r="AM651" s="9"/>
      <c r="AN651" s="9"/>
      <c r="AO651" s="9"/>
      <c r="AP651" s="49"/>
      <c r="AQ651" s="49"/>
      <c r="AR651" s="49"/>
      <c r="AS651" s="49"/>
      <c r="AT651" s="54"/>
    </row>
    <row r="652" spans="1:46" ht="16.2" thickBot="1" x14ac:dyDescent="0.35">
      <c r="A652" s="48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9"/>
      <c r="AI652" s="9"/>
      <c r="AJ652" s="9"/>
      <c r="AK652" s="9"/>
      <c r="AL652" s="9"/>
      <c r="AM652" s="9"/>
      <c r="AN652" s="9"/>
      <c r="AO652" s="9"/>
      <c r="AP652" s="49"/>
      <c r="AQ652" s="49"/>
      <c r="AR652" s="49"/>
      <c r="AS652" s="49"/>
      <c r="AT652" s="54"/>
    </row>
    <row r="653" spans="1:46" ht="16.2" thickBot="1" x14ac:dyDescent="0.35">
      <c r="A653" s="48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9"/>
      <c r="AI653" s="9"/>
      <c r="AJ653" s="9"/>
      <c r="AK653" s="9"/>
      <c r="AL653" s="9"/>
      <c r="AM653" s="9"/>
      <c r="AN653" s="9"/>
      <c r="AO653" s="9"/>
      <c r="AP653" s="49"/>
      <c r="AQ653" s="49"/>
      <c r="AR653" s="49"/>
      <c r="AS653" s="49"/>
      <c r="AT653" s="54"/>
    </row>
    <row r="654" spans="1:46" ht="16.2" thickBot="1" x14ac:dyDescent="0.35">
      <c r="A654" s="48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9"/>
      <c r="AI654" s="9"/>
      <c r="AJ654" s="9"/>
      <c r="AK654" s="9"/>
      <c r="AL654" s="9"/>
      <c r="AM654" s="9"/>
      <c r="AN654" s="9"/>
      <c r="AO654" s="9"/>
      <c r="AP654" s="49"/>
      <c r="AQ654" s="49"/>
      <c r="AR654" s="49"/>
      <c r="AS654" s="49"/>
      <c r="AT654" s="54"/>
    </row>
    <row r="655" spans="1:46" ht="16.2" thickBot="1" x14ac:dyDescent="0.35">
      <c r="A655" s="48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9"/>
      <c r="AI655" s="9"/>
      <c r="AJ655" s="9"/>
      <c r="AK655" s="9"/>
      <c r="AL655" s="9"/>
      <c r="AM655" s="9"/>
      <c r="AN655" s="9"/>
      <c r="AO655" s="9"/>
      <c r="AP655" s="49"/>
      <c r="AQ655" s="49"/>
      <c r="AR655" s="49"/>
      <c r="AS655" s="49"/>
      <c r="AT655" s="54"/>
    </row>
    <row r="656" spans="1:46" ht="16.2" thickBot="1" x14ac:dyDescent="0.35">
      <c r="A656" s="48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9"/>
      <c r="AI656" s="9"/>
      <c r="AJ656" s="9"/>
      <c r="AK656" s="9"/>
      <c r="AL656" s="9"/>
      <c r="AM656" s="9"/>
      <c r="AN656" s="9"/>
      <c r="AO656" s="9"/>
      <c r="AP656" s="49"/>
      <c r="AQ656" s="49"/>
      <c r="AR656" s="49"/>
      <c r="AS656" s="49"/>
      <c r="AT656" s="54"/>
    </row>
    <row r="657" spans="1:46" ht="16.2" thickBot="1" x14ac:dyDescent="0.35">
      <c r="A657" s="48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9"/>
      <c r="AI657" s="9"/>
      <c r="AJ657" s="9"/>
      <c r="AK657" s="9"/>
      <c r="AL657" s="9"/>
      <c r="AM657" s="9"/>
      <c r="AN657" s="9"/>
      <c r="AO657" s="9"/>
      <c r="AP657" s="49"/>
      <c r="AQ657" s="49"/>
      <c r="AR657" s="49"/>
      <c r="AS657" s="49"/>
      <c r="AT657" s="54"/>
    </row>
    <row r="658" spans="1:46" ht="16.2" thickBot="1" x14ac:dyDescent="0.35">
      <c r="A658" s="48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9"/>
      <c r="AI658" s="9"/>
      <c r="AJ658" s="9"/>
      <c r="AK658" s="9"/>
      <c r="AL658" s="9"/>
      <c r="AM658" s="9"/>
      <c r="AN658" s="9"/>
      <c r="AO658" s="9"/>
      <c r="AP658" s="49"/>
      <c r="AQ658" s="49"/>
      <c r="AR658" s="49"/>
      <c r="AS658" s="49"/>
      <c r="AT658" s="54"/>
    </row>
    <row r="659" spans="1:46" ht="16.2" thickBot="1" x14ac:dyDescent="0.35">
      <c r="A659" s="48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9"/>
      <c r="AI659" s="9"/>
      <c r="AJ659" s="9"/>
      <c r="AK659" s="9"/>
      <c r="AL659" s="9"/>
      <c r="AM659" s="9"/>
      <c r="AN659" s="9"/>
      <c r="AO659" s="9"/>
      <c r="AP659" s="49"/>
      <c r="AQ659" s="49"/>
      <c r="AR659" s="49"/>
      <c r="AS659" s="49"/>
      <c r="AT659" s="54"/>
    </row>
    <row r="660" spans="1:46" ht="16.2" thickBot="1" x14ac:dyDescent="0.35">
      <c r="A660" s="48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9"/>
      <c r="AI660" s="9"/>
      <c r="AJ660" s="9"/>
      <c r="AK660" s="9"/>
      <c r="AL660" s="9"/>
      <c r="AM660" s="9"/>
      <c r="AN660" s="9"/>
      <c r="AO660" s="9"/>
      <c r="AP660" s="49"/>
      <c r="AQ660" s="49"/>
      <c r="AR660" s="49"/>
      <c r="AS660" s="49"/>
      <c r="AT660" s="54"/>
    </row>
    <row r="661" spans="1:46" ht="16.2" thickBot="1" x14ac:dyDescent="0.35">
      <c r="A661" s="48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9"/>
      <c r="AI661" s="9"/>
      <c r="AJ661" s="9"/>
      <c r="AK661" s="9"/>
      <c r="AL661" s="9"/>
      <c r="AM661" s="9"/>
      <c r="AN661" s="9"/>
      <c r="AO661" s="9"/>
      <c r="AP661" s="49"/>
      <c r="AQ661" s="49"/>
      <c r="AR661" s="49"/>
      <c r="AS661" s="49"/>
      <c r="AT661" s="54"/>
    </row>
    <row r="662" spans="1:46" ht="16.2" thickBot="1" x14ac:dyDescent="0.35">
      <c r="A662" s="48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9"/>
      <c r="AI662" s="9"/>
      <c r="AJ662" s="9"/>
      <c r="AK662" s="9"/>
      <c r="AL662" s="9"/>
      <c r="AM662" s="9"/>
      <c r="AN662" s="9"/>
      <c r="AO662" s="9"/>
      <c r="AP662" s="49"/>
      <c r="AQ662" s="49"/>
      <c r="AR662" s="49"/>
      <c r="AS662" s="49"/>
      <c r="AT662" s="54"/>
    </row>
    <row r="663" spans="1:46" ht="16.2" thickBot="1" x14ac:dyDescent="0.35">
      <c r="A663" s="48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9"/>
      <c r="AI663" s="9"/>
      <c r="AJ663" s="9"/>
      <c r="AK663" s="9"/>
      <c r="AL663" s="9"/>
      <c r="AM663" s="9"/>
      <c r="AN663" s="9"/>
      <c r="AO663" s="9"/>
      <c r="AP663" s="49"/>
      <c r="AQ663" s="49"/>
      <c r="AR663" s="49"/>
      <c r="AS663" s="49"/>
      <c r="AT663" s="54"/>
    </row>
    <row r="664" spans="1:46" ht="16.2" thickBot="1" x14ac:dyDescent="0.35">
      <c r="A664" s="48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9"/>
      <c r="AI664" s="9"/>
      <c r="AJ664" s="9"/>
      <c r="AK664" s="9"/>
      <c r="AL664" s="9"/>
      <c r="AM664" s="9"/>
      <c r="AN664" s="9"/>
      <c r="AO664" s="9"/>
      <c r="AP664" s="49"/>
      <c r="AQ664" s="49"/>
      <c r="AR664" s="49"/>
      <c r="AS664" s="49"/>
      <c r="AT664" s="54"/>
    </row>
    <row r="665" spans="1:46" ht="16.2" thickBot="1" x14ac:dyDescent="0.35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9"/>
      <c r="AI665" s="9"/>
      <c r="AJ665" s="9"/>
      <c r="AK665" s="9"/>
      <c r="AL665" s="9"/>
      <c r="AM665" s="9"/>
      <c r="AN665" s="9"/>
      <c r="AO665" s="9"/>
      <c r="AP665" s="49"/>
      <c r="AQ665" s="49"/>
      <c r="AR665" s="49"/>
      <c r="AS665" s="49"/>
      <c r="AT665" s="54"/>
    </row>
    <row r="666" spans="1:46" ht="16.2" thickBot="1" x14ac:dyDescent="0.35">
      <c r="A666" s="48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9"/>
      <c r="AI666" s="9"/>
      <c r="AJ666" s="9"/>
      <c r="AK666" s="9"/>
      <c r="AL666" s="9"/>
      <c r="AM666" s="9"/>
      <c r="AN666" s="9"/>
      <c r="AO666" s="9"/>
      <c r="AP666" s="49"/>
      <c r="AQ666" s="49"/>
      <c r="AR666" s="49"/>
      <c r="AS666" s="49"/>
      <c r="AT666" s="54"/>
    </row>
    <row r="667" spans="1:46" ht="16.2" thickBot="1" x14ac:dyDescent="0.35">
      <c r="A667" s="48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9"/>
      <c r="AI667" s="9"/>
      <c r="AJ667" s="9"/>
      <c r="AK667" s="9"/>
      <c r="AL667" s="9"/>
      <c r="AM667" s="9"/>
      <c r="AN667" s="9"/>
      <c r="AO667" s="9"/>
      <c r="AP667" s="49"/>
      <c r="AQ667" s="49"/>
      <c r="AR667" s="49"/>
      <c r="AS667" s="49"/>
      <c r="AT667" s="54"/>
    </row>
    <row r="668" spans="1:46" ht="16.2" thickBot="1" x14ac:dyDescent="0.35">
      <c r="A668" s="48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9"/>
      <c r="AI668" s="9"/>
      <c r="AJ668" s="9"/>
      <c r="AK668" s="9"/>
      <c r="AL668" s="9"/>
      <c r="AM668" s="9"/>
      <c r="AN668" s="9"/>
      <c r="AO668" s="9"/>
      <c r="AP668" s="49"/>
      <c r="AQ668" s="49"/>
      <c r="AR668" s="49"/>
      <c r="AS668" s="49"/>
      <c r="AT668" s="54"/>
    </row>
    <row r="669" spans="1:46" ht="16.2" thickBot="1" x14ac:dyDescent="0.35">
      <c r="A669" s="48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9"/>
      <c r="AI669" s="9"/>
      <c r="AJ669" s="9"/>
      <c r="AK669" s="9"/>
      <c r="AL669" s="9"/>
      <c r="AM669" s="9"/>
      <c r="AN669" s="9"/>
      <c r="AO669" s="9"/>
      <c r="AP669" s="49"/>
      <c r="AQ669" s="49"/>
      <c r="AR669" s="49"/>
      <c r="AS669" s="49"/>
      <c r="AT669" s="54"/>
    </row>
    <row r="670" spans="1:46" ht="16.2" thickBot="1" x14ac:dyDescent="0.35">
      <c r="A670" s="48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9"/>
      <c r="AI670" s="9"/>
      <c r="AJ670" s="9"/>
      <c r="AK670" s="9"/>
      <c r="AL670" s="9"/>
      <c r="AM670" s="9"/>
      <c r="AN670" s="9"/>
      <c r="AO670" s="9"/>
      <c r="AP670" s="49"/>
      <c r="AQ670" s="49"/>
      <c r="AR670" s="49"/>
      <c r="AS670" s="49"/>
      <c r="AT670" s="54"/>
    </row>
    <row r="671" spans="1:46" ht="16.2" thickBot="1" x14ac:dyDescent="0.35">
      <c r="A671" s="48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9"/>
      <c r="AI671" s="9"/>
      <c r="AJ671" s="9"/>
      <c r="AK671" s="9"/>
      <c r="AL671" s="9"/>
      <c r="AM671" s="9"/>
      <c r="AN671" s="9"/>
      <c r="AO671" s="9"/>
      <c r="AP671" s="49"/>
      <c r="AQ671" s="49"/>
      <c r="AR671" s="49"/>
      <c r="AS671" s="49"/>
      <c r="AT671" s="54"/>
    </row>
    <row r="672" spans="1:46" ht="16.2" thickBot="1" x14ac:dyDescent="0.35">
      <c r="A672" s="48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9"/>
      <c r="AI672" s="9"/>
      <c r="AJ672" s="9"/>
      <c r="AK672" s="9"/>
      <c r="AL672" s="9"/>
      <c r="AM672" s="9"/>
      <c r="AN672" s="9"/>
      <c r="AO672" s="9"/>
      <c r="AP672" s="49"/>
      <c r="AQ672" s="49"/>
      <c r="AR672" s="49"/>
      <c r="AS672" s="49"/>
      <c r="AT672" s="54"/>
    </row>
    <row r="673" spans="1:46" ht="16.2" thickBot="1" x14ac:dyDescent="0.35">
      <c r="A673" s="48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9"/>
      <c r="AI673" s="9"/>
      <c r="AJ673" s="9"/>
      <c r="AK673" s="9"/>
      <c r="AL673" s="9"/>
      <c r="AM673" s="9"/>
      <c r="AN673" s="9"/>
      <c r="AO673" s="9"/>
      <c r="AP673" s="49"/>
      <c r="AQ673" s="49"/>
      <c r="AR673" s="49"/>
      <c r="AS673" s="49"/>
      <c r="AT673" s="54"/>
    </row>
    <row r="674" spans="1:46" ht="16.2" thickBot="1" x14ac:dyDescent="0.35">
      <c r="A674" s="48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9"/>
      <c r="AI674" s="9"/>
      <c r="AJ674" s="9"/>
      <c r="AK674" s="9"/>
      <c r="AL674" s="9"/>
      <c r="AM674" s="9"/>
      <c r="AN674" s="9"/>
      <c r="AO674" s="9"/>
      <c r="AP674" s="49"/>
      <c r="AQ674" s="49"/>
      <c r="AR674" s="49"/>
      <c r="AS674" s="49"/>
      <c r="AT674" s="54"/>
    </row>
    <row r="675" spans="1:46" ht="16.2" thickBot="1" x14ac:dyDescent="0.35">
      <c r="A675" s="48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9"/>
      <c r="AI675" s="9"/>
      <c r="AJ675" s="9"/>
      <c r="AK675" s="9"/>
      <c r="AL675" s="9"/>
      <c r="AM675" s="9"/>
      <c r="AN675" s="9"/>
      <c r="AO675" s="9"/>
      <c r="AP675" s="49"/>
      <c r="AQ675" s="49"/>
      <c r="AR675" s="49"/>
      <c r="AS675" s="49"/>
      <c r="AT675" s="54"/>
    </row>
    <row r="676" spans="1:46" ht="16.2" thickBot="1" x14ac:dyDescent="0.35">
      <c r="A676" s="48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9"/>
      <c r="AI676" s="9"/>
      <c r="AJ676" s="9"/>
      <c r="AK676" s="9"/>
      <c r="AL676" s="9"/>
      <c r="AM676" s="9"/>
      <c r="AN676" s="9"/>
      <c r="AO676" s="9"/>
      <c r="AP676" s="49"/>
      <c r="AQ676" s="49"/>
      <c r="AR676" s="49"/>
      <c r="AS676" s="49"/>
      <c r="AT676" s="54"/>
    </row>
    <row r="677" spans="1:46" ht="16.2" thickBot="1" x14ac:dyDescent="0.35">
      <c r="A677" s="48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9"/>
      <c r="AI677" s="9"/>
      <c r="AJ677" s="9"/>
      <c r="AK677" s="9"/>
      <c r="AL677" s="9"/>
      <c r="AM677" s="9"/>
      <c r="AN677" s="9"/>
      <c r="AO677" s="9"/>
      <c r="AP677" s="49"/>
      <c r="AQ677" s="49"/>
      <c r="AR677" s="49"/>
      <c r="AS677" s="49"/>
      <c r="AT677" s="54"/>
    </row>
    <row r="678" spans="1:46" ht="16.2" thickBot="1" x14ac:dyDescent="0.35">
      <c r="A678" s="48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9"/>
      <c r="AI678" s="9"/>
      <c r="AJ678" s="9"/>
      <c r="AK678" s="9"/>
      <c r="AL678" s="9"/>
      <c r="AM678" s="9"/>
      <c r="AN678" s="9"/>
      <c r="AO678" s="9"/>
      <c r="AP678" s="49"/>
      <c r="AQ678" s="49"/>
      <c r="AR678" s="49"/>
      <c r="AS678" s="49"/>
      <c r="AT678" s="54"/>
    </row>
    <row r="679" spans="1:46" ht="16.2" thickBot="1" x14ac:dyDescent="0.35">
      <c r="A679" s="48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9"/>
      <c r="AI679" s="9"/>
      <c r="AJ679" s="9"/>
      <c r="AK679" s="9"/>
      <c r="AL679" s="9"/>
      <c r="AM679" s="9"/>
      <c r="AN679" s="9"/>
      <c r="AO679" s="9"/>
      <c r="AP679" s="49"/>
      <c r="AQ679" s="49"/>
      <c r="AR679" s="49"/>
      <c r="AS679" s="49"/>
      <c r="AT679" s="54"/>
    </row>
    <row r="680" spans="1:46" ht="16.2" thickBot="1" x14ac:dyDescent="0.35">
      <c r="A680" s="48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9"/>
      <c r="AI680" s="9"/>
      <c r="AJ680" s="9"/>
      <c r="AK680" s="9"/>
      <c r="AL680" s="9"/>
      <c r="AM680" s="9"/>
      <c r="AN680" s="9"/>
      <c r="AO680" s="9"/>
      <c r="AP680" s="49"/>
      <c r="AQ680" s="49"/>
      <c r="AR680" s="49"/>
      <c r="AS680" s="49"/>
      <c r="AT680" s="54"/>
    </row>
    <row r="681" spans="1:46" ht="16.2" thickBot="1" x14ac:dyDescent="0.35">
      <c r="A681" s="48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9"/>
      <c r="AI681" s="9"/>
      <c r="AJ681" s="9"/>
      <c r="AK681" s="9"/>
      <c r="AL681" s="9"/>
      <c r="AM681" s="9"/>
      <c r="AN681" s="9"/>
      <c r="AO681" s="9"/>
      <c r="AP681" s="49"/>
      <c r="AQ681" s="49"/>
      <c r="AR681" s="49"/>
      <c r="AS681" s="49"/>
      <c r="AT681" s="54"/>
    </row>
    <row r="682" spans="1:46" ht="16.2" thickBot="1" x14ac:dyDescent="0.35">
      <c r="A682" s="48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9"/>
      <c r="AI682" s="9"/>
      <c r="AJ682" s="9"/>
      <c r="AK682" s="9"/>
      <c r="AL682" s="9"/>
      <c r="AM682" s="9"/>
      <c r="AN682" s="9"/>
      <c r="AO682" s="9"/>
      <c r="AP682" s="49"/>
      <c r="AQ682" s="49"/>
      <c r="AR682" s="49"/>
      <c r="AS682" s="49"/>
      <c r="AT682" s="54"/>
    </row>
    <row r="683" spans="1:46" ht="16.2" thickBot="1" x14ac:dyDescent="0.35">
      <c r="A683" s="48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9"/>
      <c r="AI683" s="9"/>
      <c r="AJ683" s="9"/>
      <c r="AK683" s="9"/>
      <c r="AL683" s="9"/>
      <c r="AM683" s="9"/>
      <c r="AN683" s="9"/>
      <c r="AO683" s="9"/>
      <c r="AP683" s="49"/>
      <c r="AQ683" s="49"/>
      <c r="AR683" s="49"/>
      <c r="AS683" s="49"/>
      <c r="AT683" s="54"/>
    </row>
    <row r="684" spans="1:46" ht="16.2" thickBot="1" x14ac:dyDescent="0.35">
      <c r="A684" s="48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9"/>
      <c r="AI684" s="9"/>
      <c r="AJ684" s="9"/>
      <c r="AK684" s="9"/>
      <c r="AL684" s="9"/>
      <c r="AM684" s="9"/>
      <c r="AN684" s="9"/>
      <c r="AO684" s="9"/>
      <c r="AP684" s="49"/>
      <c r="AQ684" s="49"/>
      <c r="AR684" s="49"/>
      <c r="AS684" s="49"/>
      <c r="AT684" s="54"/>
    </row>
    <row r="685" spans="1:46" ht="16.2" thickBot="1" x14ac:dyDescent="0.35">
      <c r="A685" s="48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9"/>
      <c r="AI685" s="9"/>
      <c r="AJ685" s="9"/>
      <c r="AK685" s="9"/>
      <c r="AL685" s="9"/>
      <c r="AM685" s="9"/>
      <c r="AN685" s="9"/>
      <c r="AO685" s="9"/>
      <c r="AP685" s="49"/>
      <c r="AQ685" s="49"/>
      <c r="AR685" s="49"/>
      <c r="AS685" s="49"/>
      <c r="AT685" s="54"/>
    </row>
    <row r="686" spans="1:46" ht="16.2" thickBot="1" x14ac:dyDescent="0.35">
      <c r="A686" s="48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9"/>
      <c r="AI686" s="9"/>
      <c r="AJ686" s="9"/>
      <c r="AK686" s="9"/>
      <c r="AL686" s="9"/>
      <c r="AM686" s="9"/>
      <c r="AN686" s="9"/>
      <c r="AO686" s="9"/>
      <c r="AP686" s="49"/>
      <c r="AQ686" s="49"/>
      <c r="AR686" s="49"/>
      <c r="AS686" s="49"/>
      <c r="AT686" s="54"/>
    </row>
    <row r="687" spans="1:46" ht="16.2" thickBot="1" x14ac:dyDescent="0.35">
      <c r="A687" s="48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9"/>
      <c r="AI687" s="9"/>
      <c r="AJ687" s="9"/>
      <c r="AK687" s="9"/>
      <c r="AL687" s="9"/>
      <c r="AM687" s="9"/>
      <c r="AN687" s="9"/>
      <c r="AO687" s="9"/>
      <c r="AP687" s="49"/>
      <c r="AQ687" s="49"/>
      <c r="AR687" s="49"/>
      <c r="AS687" s="49"/>
      <c r="AT687" s="54"/>
    </row>
    <row r="688" spans="1:46" ht="16.2" thickBot="1" x14ac:dyDescent="0.35">
      <c r="A688" s="48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9"/>
      <c r="AI688" s="9"/>
      <c r="AJ688" s="9"/>
      <c r="AK688" s="9"/>
      <c r="AL688" s="9"/>
      <c r="AM688" s="9"/>
      <c r="AN688" s="9"/>
      <c r="AO688" s="9"/>
      <c r="AP688" s="49"/>
      <c r="AQ688" s="49"/>
      <c r="AR688" s="49"/>
      <c r="AS688" s="49"/>
      <c r="AT688" s="54"/>
    </row>
    <row r="689" spans="1:46" ht="16.2" thickBot="1" x14ac:dyDescent="0.35">
      <c r="A689" s="48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9"/>
      <c r="AI689" s="9"/>
      <c r="AJ689" s="9"/>
      <c r="AK689" s="9"/>
      <c r="AL689" s="9"/>
      <c r="AM689" s="9"/>
      <c r="AN689" s="9"/>
      <c r="AO689" s="9"/>
      <c r="AP689" s="49"/>
      <c r="AQ689" s="49"/>
      <c r="AR689" s="49"/>
      <c r="AS689" s="49"/>
      <c r="AT689" s="54"/>
    </row>
    <row r="690" spans="1:46" ht="16.2" thickBot="1" x14ac:dyDescent="0.35">
      <c r="A690" s="48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9"/>
      <c r="AI690" s="9"/>
      <c r="AJ690" s="9"/>
      <c r="AK690" s="9"/>
      <c r="AL690" s="9"/>
      <c r="AM690" s="9"/>
      <c r="AN690" s="9"/>
      <c r="AO690" s="9"/>
      <c r="AP690" s="49"/>
      <c r="AQ690" s="49"/>
      <c r="AR690" s="49"/>
      <c r="AS690" s="49"/>
      <c r="AT690" s="54"/>
    </row>
    <row r="691" spans="1:46" ht="16.2" thickBot="1" x14ac:dyDescent="0.35">
      <c r="A691" s="48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9"/>
      <c r="AI691" s="9"/>
      <c r="AJ691" s="9"/>
      <c r="AK691" s="9"/>
      <c r="AL691" s="9"/>
      <c r="AM691" s="9"/>
      <c r="AN691" s="9"/>
      <c r="AO691" s="9"/>
      <c r="AP691" s="49"/>
      <c r="AQ691" s="49"/>
      <c r="AR691" s="49"/>
      <c r="AS691" s="49"/>
      <c r="AT691" s="54"/>
    </row>
    <row r="692" spans="1:46" ht="16.2" thickBot="1" x14ac:dyDescent="0.35">
      <c r="A692" s="48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9"/>
      <c r="AI692" s="9"/>
      <c r="AJ692" s="9"/>
      <c r="AK692" s="9"/>
      <c r="AL692" s="9"/>
      <c r="AM692" s="9"/>
      <c r="AN692" s="9"/>
      <c r="AO692" s="9"/>
      <c r="AP692" s="49"/>
      <c r="AQ692" s="49"/>
      <c r="AR692" s="49"/>
      <c r="AS692" s="49"/>
      <c r="AT692" s="54"/>
    </row>
    <row r="693" spans="1:46" ht="16.2" thickBot="1" x14ac:dyDescent="0.35">
      <c r="A693" s="48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9"/>
      <c r="AI693" s="9"/>
      <c r="AJ693" s="9"/>
      <c r="AK693" s="9"/>
      <c r="AL693" s="9"/>
      <c r="AM693" s="9"/>
      <c r="AN693" s="9"/>
      <c r="AO693" s="9"/>
      <c r="AP693" s="49"/>
      <c r="AQ693" s="49"/>
      <c r="AR693" s="49"/>
      <c r="AS693" s="49"/>
      <c r="AT693" s="54"/>
    </row>
    <row r="694" spans="1:46" ht="16.2" thickBot="1" x14ac:dyDescent="0.35">
      <c r="A694" s="48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9"/>
      <c r="AI694" s="9"/>
      <c r="AJ694" s="9"/>
      <c r="AK694" s="9"/>
      <c r="AL694" s="9"/>
      <c r="AM694" s="9"/>
      <c r="AN694" s="9"/>
      <c r="AO694" s="9"/>
      <c r="AP694" s="49"/>
      <c r="AQ694" s="49"/>
      <c r="AR694" s="49"/>
      <c r="AS694" s="49"/>
      <c r="AT694" s="54"/>
    </row>
    <row r="695" spans="1:46" ht="16.2" thickBot="1" x14ac:dyDescent="0.35">
      <c r="A695" s="48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9"/>
      <c r="AI695" s="9"/>
      <c r="AJ695" s="9"/>
      <c r="AK695" s="9"/>
      <c r="AL695" s="9"/>
      <c r="AM695" s="9"/>
      <c r="AN695" s="9"/>
      <c r="AO695" s="9"/>
      <c r="AP695" s="49"/>
      <c r="AQ695" s="49"/>
      <c r="AR695" s="49"/>
      <c r="AS695" s="49"/>
      <c r="AT695" s="54"/>
    </row>
    <row r="696" spans="1:46" ht="16.2" thickBot="1" x14ac:dyDescent="0.35">
      <c r="A696" s="48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9"/>
      <c r="AI696" s="9"/>
      <c r="AJ696" s="9"/>
      <c r="AK696" s="9"/>
      <c r="AL696" s="9"/>
      <c r="AM696" s="9"/>
      <c r="AN696" s="9"/>
      <c r="AO696" s="9"/>
      <c r="AP696" s="49"/>
      <c r="AQ696" s="49"/>
      <c r="AR696" s="49"/>
      <c r="AS696" s="49"/>
      <c r="AT696" s="54"/>
    </row>
    <row r="697" spans="1:46" ht="16.2" thickBot="1" x14ac:dyDescent="0.35">
      <c r="A697" s="48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9"/>
      <c r="AI697" s="9"/>
      <c r="AJ697" s="9"/>
      <c r="AK697" s="9"/>
      <c r="AL697" s="9"/>
      <c r="AM697" s="9"/>
      <c r="AN697" s="9"/>
      <c r="AO697" s="9"/>
      <c r="AP697" s="49"/>
      <c r="AQ697" s="49"/>
      <c r="AR697" s="49"/>
      <c r="AS697" s="49"/>
      <c r="AT697" s="54"/>
    </row>
    <row r="698" spans="1:46" ht="16.2" thickBot="1" x14ac:dyDescent="0.35">
      <c r="A698" s="48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9"/>
      <c r="AI698" s="9"/>
      <c r="AJ698" s="9"/>
      <c r="AK698" s="9"/>
      <c r="AL698" s="9"/>
      <c r="AM698" s="9"/>
      <c r="AN698" s="9"/>
      <c r="AO698" s="9"/>
      <c r="AP698" s="49"/>
      <c r="AQ698" s="49"/>
      <c r="AR698" s="49"/>
      <c r="AS698" s="49"/>
      <c r="AT698" s="54"/>
    </row>
    <row r="699" spans="1:46" ht="16.2" thickBot="1" x14ac:dyDescent="0.35">
      <c r="A699" s="48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9"/>
      <c r="AI699" s="9"/>
      <c r="AJ699" s="9"/>
      <c r="AK699" s="9"/>
      <c r="AL699" s="9"/>
      <c r="AM699" s="9"/>
      <c r="AN699" s="9"/>
      <c r="AO699" s="9"/>
      <c r="AP699" s="49"/>
      <c r="AQ699" s="49"/>
      <c r="AR699" s="49"/>
      <c r="AS699" s="49"/>
      <c r="AT699" s="54"/>
    </row>
    <row r="700" spans="1:46" ht="16.2" thickBot="1" x14ac:dyDescent="0.35">
      <c r="A700" s="48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9"/>
      <c r="AI700" s="9"/>
      <c r="AJ700" s="9"/>
      <c r="AK700" s="9"/>
      <c r="AL700" s="9"/>
      <c r="AM700" s="9"/>
      <c r="AN700" s="9"/>
      <c r="AO700" s="9"/>
      <c r="AP700" s="49"/>
      <c r="AQ700" s="49"/>
      <c r="AR700" s="49"/>
      <c r="AS700" s="49"/>
      <c r="AT700" s="54"/>
    </row>
    <row r="701" spans="1:46" ht="16.2" thickBot="1" x14ac:dyDescent="0.35">
      <c r="A701" s="48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9"/>
      <c r="AI701" s="9"/>
      <c r="AJ701" s="9"/>
      <c r="AK701" s="9"/>
      <c r="AL701" s="9"/>
      <c r="AM701" s="9"/>
      <c r="AN701" s="9"/>
      <c r="AO701" s="9"/>
      <c r="AP701" s="49"/>
      <c r="AQ701" s="49"/>
      <c r="AR701" s="49"/>
      <c r="AS701" s="49"/>
      <c r="AT701" s="54"/>
    </row>
    <row r="702" spans="1:46" ht="16.2" thickBot="1" x14ac:dyDescent="0.35">
      <c r="A702" s="48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9"/>
      <c r="AI702" s="9"/>
      <c r="AJ702" s="9"/>
      <c r="AK702" s="9"/>
      <c r="AL702" s="9"/>
      <c r="AM702" s="9"/>
      <c r="AN702" s="9"/>
      <c r="AO702" s="9"/>
      <c r="AP702" s="49"/>
      <c r="AQ702" s="49"/>
      <c r="AR702" s="49"/>
      <c r="AS702" s="49"/>
      <c r="AT702" s="54"/>
    </row>
    <row r="703" spans="1:46" ht="16.2" thickBot="1" x14ac:dyDescent="0.35">
      <c r="A703" s="48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9"/>
      <c r="AI703" s="9"/>
      <c r="AJ703" s="9"/>
      <c r="AK703" s="9"/>
      <c r="AL703" s="9"/>
      <c r="AM703" s="9"/>
      <c r="AN703" s="9"/>
      <c r="AO703" s="9"/>
      <c r="AP703" s="49"/>
      <c r="AQ703" s="49"/>
      <c r="AR703" s="49"/>
      <c r="AS703" s="49"/>
      <c r="AT703" s="54"/>
    </row>
    <row r="704" spans="1:46" ht="16.2" thickBot="1" x14ac:dyDescent="0.35">
      <c r="A704" s="48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9"/>
      <c r="AI704" s="9"/>
      <c r="AJ704" s="9"/>
      <c r="AK704" s="9"/>
      <c r="AL704" s="9"/>
      <c r="AM704" s="9"/>
      <c r="AN704" s="9"/>
      <c r="AO704" s="9"/>
      <c r="AP704" s="49"/>
      <c r="AQ704" s="49"/>
      <c r="AR704" s="49"/>
      <c r="AS704" s="49"/>
      <c r="AT704" s="54"/>
    </row>
    <row r="705" spans="1:46" ht="16.2" thickBot="1" x14ac:dyDescent="0.35">
      <c r="A705" s="48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9"/>
      <c r="AI705" s="9"/>
      <c r="AJ705" s="9"/>
      <c r="AK705" s="9"/>
      <c r="AL705" s="9"/>
      <c r="AM705" s="9"/>
      <c r="AN705" s="9"/>
      <c r="AO705" s="9"/>
      <c r="AP705" s="49"/>
      <c r="AQ705" s="49"/>
      <c r="AR705" s="49"/>
      <c r="AS705" s="49"/>
      <c r="AT705" s="54"/>
    </row>
    <row r="706" spans="1:46" ht="16.2" thickBot="1" x14ac:dyDescent="0.35">
      <c r="A706" s="48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9"/>
      <c r="AI706" s="9"/>
      <c r="AJ706" s="9"/>
      <c r="AK706" s="9"/>
      <c r="AL706" s="9"/>
      <c r="AM706" s="9"/>
      <c r="AN706" s="9"/>
      <c r="AO706" s="9"/>
      <c r="AP706" s="49"/>
      <c r="AQ706" s="49"/>
      <c r="AR706" s="49"/>
      <c r="AS706" s="49"/>
      <c r="AT706" s="54"/>
    </row>
    <row r="707" spans="1:46" ht="16.2" thickBot="1" x14ac:dyDescent="0.35">
      <c r="A707" s="48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9"/>
      <c r="AI707" s="9"/>
      <c r="AJ707" s="9"/>
      <c r="AK707" s="9"/>
      <c r="AL707" s="9"/>
      <c r="AM707" s="9"/>
      <c r="AN707" s="9"/>
      <c r="AO707" s="9"/>
      <c r="AP707" s="49"/>
      <c r="AQ707" s="49"/>
      <c r="AR707" s="49"/>
      <c r="AS707" s="49"/>
      <c r="AT707" s="54"/>
    </row>
    <row r="708" spans="1:46" ht="16.2" thickBot="1" x14ac:dyDescent="0.35">
      <c r="A708" s="48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9"/>
      <c r="AI708" s="9"/>
      <c r="AJ708" s="9"/>
      <c r="AK708" s="9"/>
      <c r="AL708" s="9"/>
      <c r="AM708" s="9"/>
      <c r="AN708" s="9"/>
      <c r="AO708" s="9"/>
      <c r="AP708" s="49"/>
      <c r="AQ708" s="49"/>
      <c r="AR708" s="49"/>
      <c r="AS708" s="49"/>
      <c r="AT708" s="54"/>
    </row>
    <row r="709" spans="1:46" ht="16.2" thickBot="1" x14ac:dyDescent="0.35">
      <c r="A709" s="48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9"/>
      <c r="AI709" s="9"/>
      <c r="AJ709" s="9"/>
      <c r="AK709" s="9"/>
      <c r="AL709" s="9"/>
      <c r="AM709" s="9"/>
      <c r="AN709" s="9"/>
      <c r="AO709" s="9"/>
      <c r="AP709" s="49"/>
      <c r="AQ709" s="49"/>
      <c r="AR709" s="49"/>
      <c r="AS709" s="49"/>
      <c r="AT709" s="54"/>
    </row>
    <row r="710" spans="1:46" ht="16.2" thickBot="1" x14ac:dyDescent="0.35">
      <c r="A710" s="48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9"/>
      <c r="AI710" s="9"/>
      <c r="AJ710" s="9"/>
      <c r="AK710" s="9"/>
      <c r="AL710" s="9"/>
      <c r="AM710" s="9"/>
      <c r="AN710" s="9"/>
      <c r="AO710" s="9"/>
      <c r="AP710" s="49"/>
      <c r="AQ710" s="49"/>
      <c r="AR710" s="49"/>
      <c r="AS710" s="49"/>
      <c r="AT710" s="54"/>
    </row>
    <row r="711" spans="1:46" ht="16.2" thickBot="1" x14ac:dyDescent="0.35">
      <c r="A711" s="48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9"/>
      <c r="AI711" s="9"/>
      <c r="AJ711" s="9"/>
      <c r="AK711" s="9"/>
      <c r="AL711" s="9"/>
      <c r="AM711" s="9"/>
      <c r="AN711" s="9"/>
      <c r="AO711" s="9"/>
      <c r="AP711" s="49"/>
      <c r="AQ711" s="49"/>
      <c r="AR711" s="49"/>
      <c r="AS711" s="49"/>
      <c r="AT711" s="54"/>
    </row>
    <row r="712" spans="1:46" ht="16.2" thickBot="1" x14ac:dyDescent="0.35">
      <c r="A712" s="48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9"/>
      <c r="AI712" s="9"/>
      <c r="AJ712" s="9"/>
      <c r="AK712" s="9"/>
      <c r="AL712" s="9"/>
      <c r="AM712" s="9"/>
      <c r="AN712" s="9"/>
      <c r="AO712" s="9"/>
      <c r="AP712" s="49"/>
      <c r="AQ712" s="49"/>
      <c r="AR712" s="49"/>
      <c r="AS712" s="49"/>
      <c r="AT712" s="54"/>
    </row>
    <row r="713" spans="1:46" ht="16.2" thickBot="1" x14ac:dyDescent="0.35">
      <c r="A713" s="48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9"/>
      <c r="AI713" s="9"/>
      <c r="AJ713" s="9"/>
      <c r="AK713" s="9"/>
      <c r="AL713" s="9"/>
      <c r="AM713" s="9"/>
      <c r="AN713" s="9"/>
      <c r="AO713" s="9"/>
      <c r="AP713" s="49"/>
      <c r="AQ713" s="49"/>
      <c r="AR713" s="49"/>
      <c r="AS713" s="49"/>
      <c r="AT713" s="54"/>
    </row>
    <row r="714" spans="1:46" ht="16.2" thickBot="1" x14ac:dyDescent="0.35">
      <c r="A714" s="48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9"/>
      <c r="AI714" s="9"/>
      <c r="AJ714" s="9"/>
      <c r="AK714" s="9"/>
      <c r="AL714" s="9"/>
      <c r="AM714" s="9"/>
      <c r="AN714" s="9"/>
      <c r="AO714" s="9"/>
      <c r="AP714" s="49"/>
      <c r="AQ714" s="49"/>
      <c r="AR714" s="49"/>
      <c r="AS714" s="49"/>
      <c r="AT714" s="54"/>
    </row>
    <row r="715" spans="1:46" ht="16.2" thickBot="1" x14ac:dyDescent="0.35">
      <c r="A715" s="48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9"/>
      <c r="AI715" s="9"/>
      <c r="AJ715" s="9"/>
      <c r="AK715" s="9"/>
      <c r="AL715" s="9"/>
      <c r="AM715" s="9"/>
      <c r="AN715" s="9"/>
      <c r="AO715" s="9"/>
      <c r="AP715" s="49"/>
      <c r="AQ715" s="49"/>
      <c r="AR715" s="49"/>
      <c r="AS715" s="49"/>
      <c r="AT715" s="54"/>
    </row>
    <row r="716" spans="1:46" ht="16.2" thickBot="1" x14ac:dyDescent="0.35">
      <c r="A716" s="48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9"/>
      <c r="AI716" s="9"/>
      <c r="AJ716" s="9"/>
      <c r="AK716" s="9"/>
      <c r="AL716" s="9"/>
      <c r="AM716" s="9"/>
      <c r="AN716" s="9"/>
      <c r="AO716" s="9"/>
      <c r="AP716" s="49"/>
      <c r="AQ716" s="49"/>
      <c r="AR716" s="49"/>
      <c r="AS716" s="49"/>
      <c r="AT716" s="54"/>
    </row>
    <row r="717" spans="1:46" ht="16.2" thickBot="1" x14ac:dyDescent="0.35">
      <c r="A717" s="48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9"/>
      <c r="AI717" s="9"/>
      <c r="AJ717" s="9"/>
      <c r="AK717" s="9"/>
      <c r="AL717" s="9"/>
      <c r="AM717" s="9"/>
      <c r="AN717" s="9"/>
      <c r="AO717" s="9"/>
      <c r="AP717" s="49"/>
      <c r="AQ717" s="49"/>
      <c r="AR717" s="49"/>
      <c r="AS717" s="49"/>
      <c r="AT717" s="54"/>
    </row>
    <row r="718" spans="1:46" ht="16.2" thickBot="1" x14ac:dyDescent="0.35">
      <c r="A718" s="48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9"/>
      <c r="AI718" s="9"/>
      <c r="AJ718" s="9"/>
      <c r="AK718" s="9"/>
      <c r="AL718" s="9"/>
      <c r="AM718" s="9"/>
      <c r="AN718" s="9"/>
      <c r="AO718" s="9"/>
      <c r="AP718" s="49"/>
      <c r="AQ718" s="49"/>
      <c r="AR718" s="49"/>
      <c r="AS718" s="49"/>
      <c r="AT718" s="54"/>
    </row>
    <row r="719" spans="1:46" ht="16.2" thickBot="1" x14ac:dyDescent="0.35">
      <c r="A719" s="48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9"/>
      <c r="AI719" s="9"/>
      <c r="AJ719" s="9"/>
      <c r="AK719" s="9"/>
      <c r="AL719" s="9"/>
      <c r="AM719" s="9"/>
      <c r="AN719" s="9"/>
      <c r="AO719" s="9"/>
      <c r="AP719" s="49"/>
      <c r="AQ719" s="49"/>
      <c r="AR719" s="49"/>
      <c r="AS719" s="49"/>
      <c r="AT719" s="54"/>
    </row>
    <row r="720" spans="1:46" ht="16.2" thickBot="1" x14ac:dyDescent="0.35">
      <c r="A720" s="48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9"/>
      <c r="AI720" s="9"/>
      <c r="AJ720" s="9"/>
      <c r="AK720" s="9"/>
      <c r="AL720" s="9"/>
      <c r="AM720" s="9"/>
      <c r="AN720" s="9"/>
      <c r="AO720" s="9"/>
      <c r="AP720" s="49"/>
      <c r="AQ720" s="49"/>
      <c r="AR720" s="49"/>
      <c r="AS720" s="49"/>
      <c r="AT720" s="54"/>
    </row>
    <row r="721" spans="1:46" ht="16.2" thickBot="1" x14ac:dyDescent="0.35">
      <c r="A721" s="48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9"/>
      <c r="AI721" s="9"/>
      <c r="AJ721" s="9"/>
      <c r="AK721" s="9"/>
      <c r="AL721" s="9"/>
      <c r="AM721" s="9"/>
      <c r="AN721" s="9"/>
      <c r="AO721" s="9"/>
      <c r="AP721" s="49"/>
      <c r="AQ721" s="49"/>
      <c r="AR721" s="49"/>
      <c r="AS721" s="49"/>
      <c r="AT721" s="54"/>
    </row>
    <row r="722" spans="1:46" ht="16.2" thickBot="1" x14ac:dyDescent="0.35">
      <c r="A722" s="48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9"/>
      <c r="AI722" s="9"/>
      <c r="AJ722" s="9"/>
      <c r="AK722" s="9"/>
      <c r="AL722" s="9"/>
      <c r="AM722" s="9"/>
      <c r="AN722" s="9"/>
      <c r="AO722" s="9"/>
      <c r="AP722" s="49"/>
      <c r="AQ722" s="49"/>
      <c r="AR722" s="49"/>
      <c r="AS722" s="49"/>
      <c r="AT722" s="54"/>
    </row>
    <row r="723" spans="1:46" ht="16.2" thickBot="1" x14ac:dyDescent="0.35">
      <c r="A723" s="48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9"/>
      <c r="AI723" s="9"/>
      <c r="AJ723" s="9"/>
      <c r="AK723" s="9"/>
      <c r="AL723" s="9"/>
      <c r="AM723" s="9"/>
      <c r="AN723" s="9"/>
      <c r="AO723" s="9"/>
      <c r="AP723" s="49"/>
      <c r="AQ723" s="49"/>
      <c r="AR723" s="49"/>
      <c r="AS723" s="49"/>
      <c r="AT723" s="54"/>
    </row>
    <row r="724" spans="1:46" ht="16.2" thickBot="1" x14ac:dyDescent="0.35">
      <c r="A724" s="48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9"/>
      <c r="AI724" s="9"/>
      <c r="AJ724" s="9"/>
      <c r="AK724" s="9"/>
      <c r="AL724" s="9"/>
      <c r="AM724" s="9"/>
      <c r="AN724" s="9"/>
      <c r="AO724" s="9"/>
      <c r="AP724" s="49"/>
      <c r="AQ724" s="49"/>
      <c r="AR724" s="49"/>
      <c r="AS724" s="49"/>
      <c r="AT724" s="54"/>
    </row>
    <row r="725" spans="1:46" x14ac:dyDescent="0.3">
      <c r="A725" s="55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75"/>
      <c r="AI725" s="75"/>
      <c r="AJ725" s="75"/>
      <c r="AK725" s="75"/>
      <c r="AL725" s="75"/>
      <c r="AM725" s="75"/>
      <c r="AN725" s="75"/>
      <c r="AO725" s="75"/>
      <c r="AP725" s="56"/>
      <c r="AQ725" s="56"/>
      <c r="AR725" s="56"/>
      <c r="AS725" s="56"/>
      <c r="AT725" s="57"/>
    </row>
  </sheetData>
  <autoFilter ref="A15:AB149" xr:uid="{FE56E601-2271-43B2-89A8-F5AAF41ED272}"/>
  <conditionalFormatting sqref="T16:T197">
    <cfRule type="cellIs" dxfId="25" priority="7" operator="equal">
      <formula>"0-1"</formula>
    </cfRule>
    <cfRule type="cellIs" dxfId="24" priority="9" operator="equal">
      <formula>"1-0"</formula>
    </cfRule>
  </conditionalFormatting>
  <conditionalFormatting sqref="X16:X392">
    <cfRule type="cellIs" dxfId="23" priority="6" operator="equal">
      <formula>1</formula>
    </cfRule>
  </conditionalFormatting>
  <conditionalFormatting sqref="X16:X332">
    <cfRule type="cellIs" dxfId="22" priority="4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38A29-2887-4BAD-8375-48F898A75080}">
  <dimension ref="A1:CP683"/>
  <sheetViews>
    <sheetView zoomScaleNormal="100" workbookViewId="0">
      <pane ySplit="9" topLeftCell="A142" activePane="bottomLeft" state="frozen"/>
      <selection pane="bottomLeft" activeCell="E152" sqref="E152"/>
    </sheetView>
  </sheetViews>
  <sheetFormatPr defaultRowHeight="15.6" x14ac:dyDescent="0.3"/>
  <cols>
    <col min="1" max="1" width="28" customWidth="1"/>
    <col min="2" max="3" width="8.796875" customWidth="1"/>
    <col min="4" max="4" width="13.59765625" customWidth="1"/>
    <col min="5" max="5" width="15" bestFit="1" customWidth="1"/>
    <col min="6" max="6" width="15.296875" bestFit="1" customWidth="1"/>
    <col min="7" max="7" width="16.8984375" bestFit="1" customWidth="1"/>
    <col min="8" max="8" width="24.69921875" bestFit="1" customWidth="1"/>
    <col min="9" max="18" width="8.796875" hidden="1" customWidth="1"/>
    <col min="19" max="22" width="12.59765625" hidden="1" customWidth="1"/>
    <col min="23" max="24" width="12.796875" style="104" customWidth="1"/>
    <col min="25" max="25" width="12.796875" style="104" hidden="1" customWidth="1"/>
    <col min="26" max="26" width="12.796875" customWidth="1"/>
    <col min="27" max="29" width="12.796875" style="14" customWidth="1"/>
    <col min="30" max="30" width="12.796875" customWidth="1"/>
    <col min="31" max="31" width="15.69921875" style="14" customWidth="1"/>
    <col min="32" max="32" width="12.796875" hidden="1" customWidth="1"/>
    <col min="33" max="33" width="1.3984375" hidden="1" customWidth="1"/>
    <col min="34" max="37" width="12.796875" hidden="1" customWidth="1"/>
    <col min="38" max="38" width="39.59765625" hidden="1" customWidth="1"/>
    <col min="39" max="39" width="1.3984375" customWidth="1"/>
    <col min="40" max="47" width="12.796875" style="14" customWidth="1"/>
    <col min="48" max="48" width="1.3984375" customWidth="1"/>
    <col min="49" max="51" width="12.796875" hidden="1" customWidth="1"/>
    <col min="52" max="54" width="11.09765625" hidden="1" customWidth="1"/>
    <col min="55" max="55" width="0.8984375" customWidth="1"/>
    <col min="56" max="59" width="0" hidden="1" customWidth="1"/>
    <col min="60" max="60" width="1.3984375" customWidth="1"/>
    <col min="65" max="65" width="8.796875" customWidth="1"/>
    <col min="66" max="68" width="8.796875" hidden="1" customWidth="1"/>
    <col min="69" max="69" width="1.3984375" customWidth="1"/>
    <col min="78" max="78" width="1.3984375" customWidth="1"/>
    <col min="81" max="81" width="1.3984375" customWidth="1"/>
    <col min="85" max="85" width="1.3984375" customWidth="1"/>
    <col min="86" max="87" width="8.796875" style="14"/>
    <col min="90" max="90" width="1.3984375" customWidth="1"/>
    <col min="91" max="91" width="10.69921875" customWidth="1"/>
  </cols>
  <sheetData>
    <row r="1" spans="1:94" x14ac:dyDescent="0.3">
      <c r="V1" t="s">
        <v>51</v>
      </c>
      <c r="W1" s="104" t="s">
        <v>52</v>
      </c>
    </row>
    <row r="2" spans="1:94" ht="4.95" customHeight="1" x14ac:dyDescent="0.3"/>
    <row r="3" spans="1:94" x14ac:dyDescent="0.3">
      <c r="A3" s="1" t="s">
        <v>43</v>
      </c>
    </row>
    <row r="4" spans="1:94" x14ac:dyDescent="0.3">
      <c r="W4" s="104" t="s">
        <v>59</v>
      </c>
      <c r="AY4" t="s">
        <v>52</v>
      </c>
      <c r="AZ4">
        <f>COUNTIF(AZ10:AZ457,AY4)</f>
        <v>38</v>
      </c>
      <c r="BA4">
        <f>COUNTIF(BA10:BA475,AY4)</f>
        <v>55</v>
      </c>
    </row>
    <row r="5" spans="1:94" x14ac:dyDescent="0.3">
      <c r="A5" t="s">
        <v>44</v>
      </c>
    </row>
    <row r="6" spans="1:94" x14ac:dyDescent="0.3">
      <c r="A6" t="s">
        <v>45</v>
      </c>
    </row>
    <row r="7" spans="1:94" x14ac:dyDescent="0.3">
      <c r="A7" t="s">
        <v>130</v>
      </c>
    </row>
    <row r="8" spans="1:94" ht="16.2" thickBot="1" x14ac:dyDescent="0.35">
      <c r="AH8" s="19" t="s">
        <v>171</v>
      </c>
      <c r="AI8" s="19"/>
      <c r="AJ8" s="19"/>
      <c r="AK8" s="19"/>
      <c r="AN8" s="19" t="s">
        <v>249</v>
      </c>
      <c r="AO8" s="19"/>
      <c r="AP8" s="19"/>
      <c r="AQ8" s="19"/>
      <c r="AR8" s="19"/>
      <c r="AS8" s="19"/>
      <c r="AT8" s="19"/>
      <c r="AU8" s="19"/>
      <c r="AV8" s="19"/>
      <c r="AW8" s="19"/>
      <c r="AY8" t="s">
        <v>251</v>
      </c>
      <c r="BD8" s="18" t="s">
        <v>294</v>
      </c>
      <c r="BE8" s="18"/>
      <c r="BF8" s="19"/>
      <c r="BG8" s="18"/>
      <c r="BI8" s="19" t="s">
        <v>430</v>
      </c>
      <c r="BJ8" s="19"/>
      <c r="BK8" s="19"/>
      <c r="BL8" s="19"/>
      <c r="BM8" s="19"/>
      <c r="BN8" s="19"/>
      <c r="BO8" s="19"/>
      <c r="BP8" s="19"/>
      <c r="BR8" s="19" t="s">
        <v>431</v>
      </c>
      <c r="BS8" s="19"/>
      <c r="BT8" s="19"/>
      <c r="BU8" s="19"/>
      <c r="BV8" s="19"/>
      <c r="BW8" s="19"/>
      <c r="BX8" s="19"/>
      <c r="BY8" s="19"/>
      <c r="CA8" s="121">
        <f>AVERAGE(CA10:CA618)</f>
        <v>65.072580645161295</v>
      </c>
      <c r="CD8">
        <f>SUBTOTAL(9,CD10:CD1000)</f>
        <v>67</v>
      </c>
      <c r="CE8">
        <f>SUBTOTAL(9,CE10:CE1000)</f>
        <v>57</v>
      </c>
      <c r="CF8">
        <f>SUBTOTAL(9,CF10:CF1000)</f>
        <v>22</v>
      </c>
      <c r="CM8">
        <f>SUM(CM10:CM1000)</f>
        <v>69</v>
      </c>
      <c r="CN8">
        <f>Summary2508!I41-SUM('Data 2508'!CM8+CO8)</f>
        <v>18</v>
      </c>
      <c r="CO8">
        <f>SUM(CO10:CO1000)</f>
        <v>59</v>
      </c>
      <c r="CP8">
        <f>SUM(CM8:CO8)</f>
        <v>146</v>
      </c>
    </row>
    <row r="9" spans="1:94" s="41" customFormat="1" ht="48" thickTop="1" thickBot="1" x14ac:dyDescent="0.35">
      <c r="A9" s="69" t="s">
        <v>0</v>
      </c>
      <c r="B9" s="70" t="s">
        <v>1</v>
      </c>
      <c r="C9" s="70" t="s">
        <v>2</v>
      </c>
      <c r="D9" s="70" t="s">
        <v>3</v>
      </c>
      <c r="E9" s="70" t="s">
        <v>4</v>
      </c>
      <c r="F9" s="70" t="s">
        <v>5</v>
      </c>
      <c r="G9" s="70" t="s">
        <v>6</v>
      </c>
      <c r="H9" s="70" t="s">
        <v>7</v>
      </c>
      <c r="I9" s="70" t="s">
        <v>8</v>
      </c>
      <c r="J9" s="70" t="s">
        <v>9</v>
      </c>
      <c r="K9" s="70" t="s">
        <v>10</v>
      </c>
      <c r="L9" s="70" t="s">
        <v>11</v>
      </c>
      <c r="M9" s="70" t="s">
        <v>12</v>
      </c>
      <c r="N9" s="70" t="s">
        <v>13</v>
      </c>
      <c r="O9" s="70" t="s">
        <v>14</v>
      </c>
      <c r="P9" s="70" t="s">
        <v>15</v>
      </c>
      <c r="Q9" s="70" t="s">
        <v>16</v>
      </c>
      <c r="R9" s="70" t="s">
        <v>17</v>
      </c>
      <c r="S9" s="70" t="s">
        <v>18</v>
      </c>
      <c r="T9" s="70" t="s">
        <v>322</v>
      </c>
      <c r="U9" s="70" t="s">
        <v>323</v>
      </c>
      <c r="V9" s="70" t="s">
        <v>324</v>
      </c>
      <c r="W9" s="108" t="s">
        <v>457</v>
      </c>
      <c r="X9" s="108" t="s">
        <v>458</v>
      </c>
      <c r="Y9" s="108" t="s">
        <v>46</v>
      </c>
      <c r="Z9" s="70" t="s">
        <v>47</v>
      </c>
      <c r="AA9" s="72" t="s">
        <v>459</v>
      </c>
      <c r="AB9" s="72" t="s">
        <v>460</v>
      </c>
      <c r="AC9" s="70" t="s">
        <v>49</v>
      </c>
      <c r="AD9" s="70" t="s">
        <v>50</v>
      </c>
      <c r="AE9" s="70" t="s">
        <v>461</v>
      </c>
      <c r="AF9" s="72" t="s">
        <v>170</v>
      </c>
      <c r="AG9" s="71"/>
      <c r="AH9" s="70" t="s">
        <v>161</v>
      </c>
      <c r="AI9" s="70" t="s">
        <v>162</v>
      </c>
      <c r="AJ9" s="70" t="s">
        <v>163</v>
      </c>
      <c r="AK9" s="70" t="s">
        <v>164</v>
      </c>
      <c r="AL9" s="70" t="s">
        <v>238</v>
      </c>
      <c r="AM9" s="71"/>
      <c r="AN9" s="70" t="s">
        <v>239</v>
      </c>
      <c r="AO9" s="70" t="s">
        <v>240</v>
      </c>
      <c r="AP9" s="70" t="s">
        <v>241</v>
      </c>
      <c r="AQ9" s="70" t="s">
        <v>242</v>
      </c>
      <c r="AR9" s="70" t="s">
        <v>243</v>
      </c>
      <c r="AS9" s="70" t="s">
        <v>244</v>
      </c>
      <c r="AT9" s="70" t="s">
        <v>245</v>
      </c>
      <c r="AU9" s="70" t="s">
        <v>246</v>
      </c>
      <c r="AV9" s="71"/>
      <c r="AW9" s="70" t="s">
        <v>247</v>
      </c>
      <c r="AX9" s="72" t="s">
        <v>248</v>
      </c>
      <c r="AY9" s="70" t="s">
        <v>313</v>
      </c>
      <c r="AZ9" s="73" t="s">
        <v>310</v>
      </c>
      <c r="BA9" s="73" t="s">
        <v>311</v>
      </c>
      <c r="BB9" s="77" t="s">
        <v>312</v>
      </c>
      <c r="BD9" s="72" t="s">
        <v>291</v>
      </c>
      <c r="BE9" s="72" t="s">
        <v>295</v>
      </c>
      <c r="BF9" s="72" t="s">
        <v>292</v>
      </c>
      <c r="BG9" s="72" t="s">
        <v>293</v>
      </c>
      <c r="BI9" s="70" t="s">
        <v>239</v>
      </c>
      <c r="BJ9" s="70" t="s">
        <v>240</v>
      </c>
      <c r="BK9" s="70" t="s">
        <v>241</v>
      </c>
      <c r="BL9" s="70" t="s">
        <v>242</v>
      </c>
      <c r="BM9" s="70" t="s">
        <v>243</v>
      </c>
      <c r="BN9" s="70" t="s">
        <v>244</v>
      </c>
      <c r="BO9" s="70" t="s">
        <v>245</v>
      </c>
      <c r="BP9" s="70" t="s">
        <v>246</v>
      </c>
      <c r="BR9" s="70" t="s">
        <v>239</v>
      </c>
      <c r="BS9" s="70" t="s">
        <v>240</v>
      </c>
      <c r="BT9" s="70" t="s">
        <v>241</v>
      </c>
      <c r="BU9" s="70" t="s">
        <v>242</v>
      </c>
      <c r="BV9" s="70" t="s">
        <v>243</v>
      </c>
      <c r="BW9" s="70" t="s">
        <v>244</v>
      </c>
      <c r="BX9" s="70" t="s">
        <v>245</v>
      </c>
      <c r="BY9" s="70" t="s">
        <v>246</v>
      </c>
      <c r="CA9" s="111" t="s">
        <v>466</v>
      </c>
      <c r="CB9" s="111" t="s">
        <v>467</v>
      </c>
      <c r="CD9" s="111" t="s">
        <v>468</v>
      </c>
      <c r="CE9" s="111" t="s">
        <v>473</v>
      </c>
      <c r="CF9" s="111"/>
      <c r="CH9" s="41" t="s">
        <v>469</v>
      </c>
      <c r="CI9" s="41" t="s">
        <v>131</v>
      </c>
      <c r="CJ9" s="110" t="s">
        <v>471</v>
      </c>
      <c r="CK9" s="41" t="s">
        <v>470</v>
      </c>
      <c r="CM9" s="41" t="s">
        <v>131</v>
      </c>
      <c r="CN9" s="41" t="s">
        <v>470</v>
      </c>
      <c r="CO9" s="41" t="s">
        <v>132</v>
      </c>
    </row>
    <row r="10" spans="1:94" ht="16.8" thickTop="1" thickBot="1" x14ac:dyDescent="0.35">
      <c r="A10" s="48" t="s">
        <v>39</v>
      </c>
      <c r="B10" s="49">
        <v>510552</v>
      </c>
      <c r="C10" s="49">
        <v>29898139</v>
      </c>
      <c r="D10" s="49" t="s">
        <v>20</v>
      </c>
      <c r="E10" s="49" t="s">
        <v>21</v>
      </c>
      <c r="F10" s="50">
        <v>44031.5625</v>
      </c>
      <c r="G10" s="49" t="s">
        <v>22</v>
      </c>
      <c r="H10" s="49" t="s">
        <v>23</v>
      </c>
      <c r="I10" s="49">
        <v>502308</v>
      </c>
      <c r="J10" s="49">
        <v>30686</v>
      </c>
      <c r="K10" s="49">
        <v>50</v>
      </c>
      <c r="L10" s="49">
        <v>0</v>
      </c>
      <c r="M10" s="49">
        <v>1</v>
      </c>
      <c r="N10" s="49">
        <v>66</v>
      </c>
      <c r="O10" s="49">
        <v>16</v>
      </c>
      <c r="P10" s="49">
        <v>1.32</v>
      </c>
      <c r="Q10" s="49">
        <v>40</v>
      </c>
      <c r="R10" s="49">
        <v>0</v>
      </c>
      <c r="S10" s="49">
        <v>1</v>
      </c>
      <c r="T10" s="49"/>
      <c r="U10" s="49"/>
      <c r="V10" s="49"/>
      <c r="W10" s="105">
        <v>3</v>
      </c>
      <c r="X10" s="105">
        <v>1</v>
      </c>
      <c r="Y10" s="105" t="str">
        <f>W10&amp;"-"&amp;X10</f>
        <v>3-1</v>
      </c>
      <c r="Z10" s="49" t="str">
        <f>IF(SUM(W10:X10)=1,"YES","NO")</f>
        <v>NO</v>
      </c>
      <c r="AA10" s="105">
        <v>3</v>
      </c>
      <c r="AB10" s="105">
        <v>2</v>
      </c>
      <c r="AC10" s="105">
        <f t="shared" ref="AC10:AC41" si="0">SUM(AA10:AB10)-SUM(W10:X10)</f>
        <v>1</v>
      </c>
      <c r="AD10" s="49" t="str">
        <f t="shared" ref="AD10:AD37" si="1">IF(AND(Z10="YES",AC10&gt;=1),1,"")</f>
        <v/>
      </c>
      <c r="AE10" s="9" t="str">
        <f>IF(AND(AA10&gt;0,AB10&gt;0),"YES","NO")</f>
        <v>YES</v>
      </c>
      <c r="AF10" s="49"/>
      <c r="AG10" s="49"/>
      <c r="AH10" s="49"/>
      <c r="AI10" s="49"/>
      <c r="AJ10" s="49"/>
      <c r="AK10" s="49"/>
      <c r="AL10" s="49"/>
      <c r="AM10" s="49"/>
      <c r="AN10" s="9">
        <v>4</v>
      </c>
      <c r="AO10" s="9">
        <v>13</v>
      </c>
      <c r="AP10" s="9">
        <v>15</v>
      </c>
      <c r="AQ10" s="9">
        <v>26</v>
      </c>
      <c r="AR10" s="9">
        <v>64</v>
      </c>
      <c r="AS10" s="9"/>
      <c r="AT10" s="9"/>
      <c r="AU10" s="9"/>
      <c r="AV10" s="49"/>
      <c r="AW10" s="9" t="str">
        <f>IF(AND(AN10&gt;=1,AN10&lt;46),"Yes","No")</f>
        <v>Yes</v>
      </c>
      <c r="AX10" s="9">
        <f>IF(AN10="","",AN10)</f>
        <v>4</v>
      </c>
      <c r="AY10" s="9">
        <f>IF(AND(AW10="Yes",AX10&gt;15),1,0)</f>
        <v>0</v>
      </c>
      <c r="AZ10" s="47" t="str">
        <f>IF(AND(AX10&gt;0,AX10&lt;15),"Yes","")</f>
        <v>Yes</v>
      </c>
      <c r="BA10" s="78" t="str">
        <f>IF(AND(AX10&lt;20,AX10&gt;0),"Yes","")</f>
        <v>Yes</v>
      </c>
      <c r="BB10" s="78">
        <f>IF(AND(AW10="yes",AX10&gt;20),1,0)</f>
        <v>0</v>
      </c>
      <c r="BD10" s="74"/>
      <c r="BE10" s="74"/>
      <c r="BF10" s="74"/>
      <c r="BG10" s="74"/>
      <c r="BI10">
        <v>4</v>
      </c>
      <c r="BJ10">
        <v>3</v>
      </c>
      <c r="BK10">
        <v>15</v>
      </c>
      <c r="BL10">
        <v>26</v>
      </c>
      <c r="BR10">
        <v>64</v>
      </c>
      <c r="CA10">
        <f>IF(BR10="","",BR10)</f>
        <v>64</v>
      </c>
      <c r="CB10" t="str">
        <f>IF(BS10="","",BS10)</f>
        <v/>
      </c>
      <c r="CD10">
        <f>IF(AND(CA10&gt;=60,CA10&lt;&gt;""),1,"")</f>
        <v>1</v>
      </c>
      <c r="CE10" t="str">
        <f>IF(CA10&lt;60,1,"")</f>
        <v/>
      </c>
      <c r="CF10" t="str">
        <f>IF(CA10="",1,"")</f>
        <v/>
      </c>
      <c r="CH10" s="14" t="str">
        <f>IF(AND(CA10&gt;=46,CA10&lt;65),"Yes","No")</f>
        <v>Yes</v>
      </c>
      <c r="CI10" s="14" t="str">
        <f>IF(AND(CH10="YES",BS10&lt;&gt;""),"1","")</f>
        <v/>
      </c>
      <c r="CJ10" t="str">
        <f>IF(AND(CH10="NO",CA10&gt;65,CB10&lt;&gt;""),1,"")</f>
        <v/>
      </c>
      <c r="CK10" t="str">
        <f t="shared" ref="CK10:CK41" si="2">IF(AND(CH10="YES",CI10=""),"1","")</f>
        <v>1</v>
      </c>
      <c r="CN10">
        <v>1</v>
      </c>
    </row>
    <row r="11" spans="1:94" ht="16.2" thickBot="1" x14ac:dyDescent="0.35">
      <c r="A11" s="48" t="s">
        <v>39</v>
      </c>
      <c r="B11" s="49">
        <v>511791</v>
      </c>
      <c r="C11" s="49">
        <v>29911946</v>
      </c>
      <c r="D11" s="49" t="s">
        <v>28</v>
      </c>
      <c r="E11" s="49" t="s">
        <v>40</v>
      </c>
      <c r="F11" s="50">
        <v>44031.590277777781</v>
      </c>
      <c r="G11" s="49" t="s">
        <v>41</v>
      </c>
      <c r="H11" s="49" t="s">
        <v>42</v>
      </c>
      <c r="I11" s="49">
        <v>1306561</v>
      </c>
      <c r="J11" s="49">
        <v>4935893</v>
      </c>
      <c r="K11" s="49">
        <v>70</v>
      </c>
      <c r="L11" s="49">
        <v>20</v>
      </c>
      <c r="M11" s="49">
        <v>1.4</v>
      </c>
      <c r="N11" s="49">
        <v>60</v>
      </c>
      <c r="O11" s="49">
        <v>10</v>
      </c>
      <c r="P11" s="49">
        <v>1.2</v>
      </c>
      <c r="Q11" s="49">
        <v>55</v>
      </c>
      <c r="R11" s="49">
        <v>15</v>
      </c>
      <c r="S11" s="49">
        <v>1.38</v>
      </c>
      <c r="T11" s="49"/>
      <c r="U11" s="49"/>
      <c r="V11" s="49"/>
      <c r="W11" s="106">
        <v>1</v>
      </c>
      <c r="X11" s="106">
        <v>0</v>
      </c>
      <c r="Y11" s="105" t="str">
        <f t="shared" ref="Y11:Y74" si="3">W11&amp;"-"&amp;X11</f>
        <v>1-0</v>
      </c>
      <c r="Z11" s="49" t="str">
        <f t="shared" ref="Z11:Z74" si="4">IF(SUM(W11:X11)=1,"YES","NO")</f>
        <v>YES</v>
      </c>
      <c r="AA11" s="9">
        <v>3</v>
      </c>
      <c r="AB11" s="9">
        <v>0</v>
      </c>
      <c r="AC11" s="105">
        <f t="shared" si="0"/>
        <v>2</v>
      </c>
      <c r="AD11" s="49">
        <f t="shared" si="1"/>
        <v>1</v>
      </c>
      <c r="AE11" s="9" t="str">
        <f t="shared" ref="AE11:AE74" si="5">IF(AND(AA11&gt;0,AB11&gt;0),"YES","NO")</f>
        <v>NO</v>
      </c>
      <c r="AF11" s="49"/>
      <c r="AG11" s="49"/>
      <c r="AH11" s="49"/>
      <c r="AI11" s="49"/>
      <c r="AJ11" s="49"/>
      <c r="AK11" s="49"/>
      <c r="AL11" s="49"/>
      <c r="AM11" s="49"/>
      <c r="AN11" s="9">
        <v>44</v>
      </c>
      <c r="AO11" s="9">
        <v>55</v>
      </c>
      <c r="AP11" s="9">
        <v>62</v>
      </c>
      <c r="AQ11" s="9"/>
      <c r="AR11" s="9"/>
      <c r="AS11" s="9"/>
      <c r="AT11" s="9"/>
      <c r="AU11" s="9"/>
      <c r="AV11" s="49"/>
      <c r="AW11" s="9" t="str">
        <f t="shared" ref="AW11:AW62" si="6">IF(AND(AN11&gt;=1,AN11&lt;46),"Yes","No")</f>
        <v>Yes</v>
      </c>
      <c r="AX11" s="9">
        <f t="shared" ref="AX11:AX62" si="7">IF(AN11="","",AN11)</f>
        <v>44</v>
      </c>
      <c r="AY11" s="9">
        <f t="shared" ref="AY11:AY62" si="8">IF(AND(AW11="Yes",AX11&gt;15),1,0)</f>
        <v>1</v>
      </c>
      <c r="AZ11" s="47" t="str">
        <f t="shared" ref="AZ11:AZ62" si="9">IF(AND(AX11&gt;0,AX11&lt;15),"Yes","")</f>
        <v/>
      </c>
      <c r="BA11" s="78" t="str">
        <f t="shared" ref="BA11:BA71" si="10">IF(AND(AX11&lt;20,AX11&gt;0),"Yes","")</f>
        <v/>
      </c>
      <c r="BB11" s="78">
        <f t="shared" ref="BB11:BB62" si="11">IF(AND(AW11="yes",AX11&gt;20),1,0)</f>
        <v>1</v>
      </c>
      <c r="BI11">
        <v>44</v>
      </c>
      <c r="BR11">
        <v>55</v>
      </c>
      <c r="BS11">
        <v>62</v>
      </c>
      <c r="CA11">
        <f t="shared" ref="CA11:CA74" si="12">IF(BR11="","",BR11)</f>
        <v>55</v>
      </c>
      <c r="CB11">
        <f t="shared" ref="CB11:CB74" si="13">IF(BS11="","",BS11)</f>
        <v>62</v>
      </c>
      <c r="CD11" t="str">
        <f t="shared" ref="CD11:CD74" si="14">IF(AND(CA11&gt;=60,CA11&lt;&gt;""),1,"")</f>
        <v/>
      </c>
      <c r="CE11">
        <f t="shared" ref="CE11:CE74" si="15">IF(CA11&lt;60,1,"")</f>
        <v>1</v>
      </c>
      <c r="CF11" t="str">
        <f t="shared" ref="CF11:CF74" si="16">IF(CA11="",1,"")</f>
        <v/>
      </c>
      <c r="CH11" s="14" t="str">
        <f t="shared" ref="CH11:CH74" si="17">IF(AND(CA11&gt;=46,CA11&lt;65),"Yes","No")</f>
        <v>Yes</v>
      </c>
      <c r="CI11" s="14" t="str">
        <f t="shared" ref="CI11:CI74" si="18">IF(AND(CH11="YES",BS11&lt;&gt;""),"1","")</f>
        <v>1</v>
      </c>
      <c r="CJ11" t="str">
        <f t="shared" ref="CJ11:CJ74" si="19">IF(AND(CH11="NO",CA11&gt;65,CB11&lt;&gt;""),1,"")</f>
        <v/>
      </c>
      <c r="CK11" t="str">
        <f t="shared" si="2"/>
        <v/>
      </c>
      <c r="CM11">
        <v>1</v>
      </c>
    </row>
    <row r="12" spans="1:94" ht="16.2" thickBot="1" x14ac:dyDescent="0.35">
      <c r="A12" s="48" t="s">
        <v>39</v>
      </c>
      <c r="B12" s="49">
        <v>511627</v>
      </c>
      <c r="C12" s="49">
        <v>29911886</v>
      </c>
      <c r="D12" s="49" t="s">
        <v>24</v>
      </c>
      <c r="E12" s="49" t="s">
        <v>25</v>
      </c>
      <c r="F12" s="50">
        <v>44031.625</v>
      </c>
      <c r="G12" s="49" t="s">
        <v>26</v>
      </c>
      <c r="H12" s="49" t="s">
        <v>27</v>
      </c>
      <c r="I12" s="49">
        <v>51405</v>
      </c>
      <c r="J12" s="49">
        <v>2939090</v>
      </c>
      <c r="K12" s="49">
        <v>50</v>
      </c>
      <c r="L12" s="49">
        <v>0</v>
      </c>
      <c r="M12" s="49">
        <v>1</v>
      </c>
      <c r="N12" s="49">
        <v>50</v>
      </c>
      <c r="O12" s="49">
        <v>0</v>
      </c>
      <c r="P12" s="49">
        <v>1</v>
      </c>
      <c r="Q12" s="49">
        <v>55</v>
      </c>
      <c r="R12" s="49">
        <v>15</v>
      </c>
      <c r="S12" s="49">
        <v>1.38</v>
      </c>
      <c r="T12" s="49"/>
      <c r="U12" s="49"/>
      <c r="V12" s="49"/>
      <c r="W12" s="105">
        <v>1</v>
      </c>
      <c r="X12" s="105">
        <v>1</v>
      </c>
      <c r="Y12" s="105" t="str">
        <f t="shared" si="3"/>
        <v>1-1</v>
      </c>
      <c r="Z12" s="49" t="str">
        <f t="shared" si="4"/>
        <v>NO</v>
      </c>
      <c r="AA12" s="109">
        <v>2</v>
      </c>
      <c r="AB12" s="109">
        <v>2</v>
      </c>
      <c r="AC12" s="105">
        <f t="shared" si="0"/>
        <v>2</v>
      </c>
      <c r="AD12" s="49" t="str">
        <f t="shared" si="1"/>
        <v/>
      </c>
      <c r="AE12" s="9" t="str">
        <f t="shared" si="5"/>
        <v>YES</v>
      </c>
      <c r="AF12" s="49"/>
      <c r="AG12" s="49"/>
      <c r="AH12" s="49"/>
      <c r="AI12" s="49"/>
      <c r="AJ12" s="49"/>
      <c r="AK12" s="49"/>
      <c r="AL12" s="49"/>
      <c r="AM12" s="49"/>
      <c r="AN12" s="9">
        <v>9</v>
      </c>
      <c r="AO12" s="9">
        <v>19</v>
      </c>
      <c r="AP12" s="9">
        <v>58</v>
      </c>
      <c r="AQ12" s="9">
        <v>62</v>
      </c>
      <c r="AR12" s="9"/>
      <c r="AS12" s="9"/>
      <c r="AT12" s="9"/>
      <c r="AU12" s="9"/>
      <c r="AV12" s="49"/>
      <c r="AW12" s="9" t="str">
        <f t="shared" si="6"/>
        <v>Yes</v>
      </c>
      <c r="AX12" s="9">
        <f t="shared" si="7"/>
        <v>9</v>
      </c>
      <c r="AY12" s="9">
        <f t="shared" si="8"/>
        <v>0</v>
      </c>
      <c r="AZ12" s="47" t="str">
        <f t="shared" si="9"/>
        <v>Yes</v>
      </c>
      <c r="BA12" s="78" t="str">
        <f t="shared" si="10"/>
        <v>Yes</v>
      </c>
      <c r="BB12" s="78">
        <f t="shared" si="11"/>
        <v>0</v>
      </c>
      <c r="BI12">
        <v>9</v>
      </c>
      <c r="BJ12">
        <v>19</v>
      </c>
      <c r="BR12">
        <v>58</v>
      </c>
      <c r="BS12">
        <v>62</v>
      </c>
      <c r="CA12">
        <f t="shared" si="12"/>
        <v>58</v>
      </c>
      <c r="CB12">
        <f t="shared" si="13"/>
        <v>62</v>
      </c>
      <c r="CD12" t="str">
        <f t="shared" si="14"/>
        <v/>
      </c>
      <c r="CE12">
        <f t="shared" si="15"/>
        <v>1</v>
      </c>
      <c r="CF12" t="str">
        <f t="shared" si="16"/>
        <v/>
      </c>
      <c r="CH12" s="14" t="str">
        <f t="shared" si="17"/>
        <v>Yes</v>
      </c>
      <c r="CI12" s="14" t="str">
        <f t="shared" si="18"/>
        <v>1</v>
      </c>
      <c r="CJ12" t="str">
        <f t="shared" si="19"/>
        <v/>
      </c>
      <c r="CK12" t="str">
        <f t="shared" si="2"/>
        <v/>
      </c>
      <c r="CM12">
        <v>1</v>
      </c>
    </row>
    <row r="13" spans="1:94" ht="16.2" thickBot="1" x14ac:dyDescent="0.35">
      <c r="A13" s="48" t="s">
        <v>39</v>
      </c>
      <c r="B13" s="49">
        <v>511737</v>
      </c>
      <c r="C13" s="49">
        <v>29910933</v>
      </c>
      <c r="D13" s="49" t="s">
        <v>28</v>
      </c>
      <c r="E13" s="49" t="s">
        <v>29</v>
      </c>
      <c r="F13" s="50">
        <v>44031.6875</v>
      </c>
      <c r="G13" s="49" t="s">
        <v>30</v>
      </c>
      <c r="H13" s="49" t="s">
        <v>31</v>
      </c>
      <c r="I13" s="49">
        <v>3143307</v>
      </c>
      <c r="J13" s="49">
        <v>3143305</v>
      </c>
      <c r="K13" s="49">
        <v>50</v>
      </c>
      <c r="L13" s="49">
        <v>0</v>
      </c>
      <c r="M13" s="49">
        <v>1</v>
      </c>
      <c r="N13" s="49">
        <v>60</v>
      </c>
      <c r="O13" s="49">
        <v>10</v>
      </c>
      <c r="P13" s="49">
        <v>1.2</v>
      </c>
      <c r="Q13" s="49">
        <v>65</v>
      </c>
      <c r="R13" s="49">
        <v>25</v>
      </c>
      <c r="S13" s="49">
        <v>1.63</v>
      </c>
      <c r="T13" s="49"/>
      <c r="U13" s="49"/>
      <c r="V13" s="49"/>
      <c r="W13" s="105">
        <v>1</v>
      </c>
      <c r="X13" s="105">
        <v>1</v>
      </c>
      <c r="Y13" s="105" t="str">
        <f t="shared" si="3"/>
        <v>1-1</v>
      </c>
      <c r="Z13" s="49" t="str">
        <f t="shared" si="4"/>
        <v>NO</v>
      </c>
      <c r="AA13" s="109">
        <v>1</v>
      </c>
      <c r="AB13" s="109">
        <v>2</v>
      </c>
      <c r="AC13" s="105">
        <f t="shared" si="0"/>
        <v>1</v>
      </c>
      <c r="AD13" s="49" t="str">
        <f t="shared" si="1"/>
        <v/>
      </c>
      <c r="AE13" s="9" t="str">
        <f t="shared" si="5"/>
        <v>YES</v>
      </c>
      <c r="AF13" s="49"/>
      <c r="AG13" s="49"/>
      <c r="AH13" s="49"/>
      <c r="AI13" s="49"/>
      <c r="AJ13" s="49"/>
      <c r="AK13" s="49"/>
      <c r="AL13" s="49"/>
      <c r="AM13" s="49"/>
      <c r="AN13" s="9">
        <v>17</v>
      </c>
      <c r="AO13" s="9">
        <v>19</v>
      </c>
      <c r="AP13" s="9">
        <v>56</v>
      </c>
      <c r="AQ13" s="9"/>
      <c r="AR13" s="9"/>
      <c r="AS13" s="9"/>
      <c r="AT13" s="9"/>
      <c r="AU13" s="9"/>
      <c r="AV13" s="49"/>
      <c r="AW13" s="9" t="str">
        <f t="shared" si="6"/>
        <v>Yes</v>
      </c>
      <c r="AX13" s="9">
        <f t="shared" si="7"/>
        <v>17</v>
      </c>
      <c r="AY13" s="9">
        <f t="shared" si="8"/>
        <v>1</v>
      </c>
      <c r="AZ13" s="47" t="str">
        <f t="shared" si="9"/>
        <v/>
      </c>
      <c r="BA13" s="78" t="str">
        <f t="shared" si="10"/>
        <v>Yes</v>
      </c>
      <c r="BB13" s="78">
        <f t="shared" si="11"/>
        <v>0</v>
      </c>
      <c r="BI13">
        <v>17</v>
      </c>
      <c r="BJ13">
        <v>19</v>
      </c>
      <c r="BR13">
        <v>56</v>
      </c>
      <c r="CA13">
        <f t="shared" si="12"/>
        <v>56</v>
      </c>
      <c r="CB13" t="str">
        <f t="shared" si="13"/>
        <v/>
      </c>
      <c r="CD13" t="str">
        <f t="shared" si="14"/>
        <v/>
      </c>
      <c r="CE13">
        <f t="shared" si="15"/>
        <v>1</v>
      </c>
      <c r="CF13" t="str">
        <f t="shared" si="16"/>
        <v/>
      </c>
      <c r="CH13" s="14" t="str">
        <f t="shared" si="17"/>
        <v>Yes</v>
      </c>
      <c r="CI13" s="14" t="str">
        <f t="shared" si="18"/>
        <v/>
      </c>
      <c r="CJ13" t="str">
        <f t="shared" si="19"/>
        <v/>
      </c>
      <c r="CK13" t="str">
        <f t="shared" si="2"/>
        <v>1</v>
      </c>
      <c r="CN13">
        <v>1</v>
      </c>
    </row>
    <row r="14" spans="1:94" ht="16.2" thickBot="1" x14ac:dyDescent="0.35">
      <c r="A14" s="48" t="s">
        <v>39</v>
      </c>
      <c r="B14" s="49">
        <v>511690</v>
      </c>
      <c r="C14" s="49">
        <v>29907585</v>
      </c>
      <c r="D14" s="49" t="s">
        <v>19</v>
      </c>
      <c r="E14" s="49" t="s">
        <v>32</v>
      </c>
      <c r="F14" s="50">
        <v>44031.708333333336</v>
      </c>
      <c r="G14" s="49" t="s">
        <v>33</v>
      </c>
      <c r="H14" s="49" t="s">
        <v>34</v>
      </c>
      <c r="I14" s="49">
        <v>778903</v>
      </c>
      <c r="J14" s="49">
        <v>10833201</v>
      </c>
      <c r="K14" s="49">
        <v>75</v>
      </c>
      <c r="L14" s="49">
        <v>25</v>
      </c>
      <c r="M14" s="49">
        <v>1.5</v>
      </c>
      <c r="N14" s="49">
        <v>66</v>
      </c>
      <c r="O14" s="49">
        <v>16</v>
      </c>
      <c r="P14" s="49">
        <v>1.32</v>
      </c>
      <c r="Q14" s="49">
        <v>43</v>
      </c>
      <c r="R14" s="49">
        <v>3</v>
      </c>
      <c r="S14" s="49">
        <v>1.08</v>
      </c>
      <c r="T14" s="49"/>
      <c r="U14" s="49"/>
      <c r="V14" s="49"/>
      <c r="W14" s="105">
        <v>0</v>
      </c>
      <c r="X14" s="105">
        <v>0</v>
      </c>
      <c r="Y14" s="105" t="str">
        <f t="shared" si="3"/>
        <v>0-0</v>
      </c>
      <c r="Z14" s="49" t="str">
        <f t="shared" si="4"/>
        <v>NO</v>
      </c>
      <c r="AA14" s="109">
        <v>2</v>
      </c>
      <c r="AB14" s="109">
        <v>0</v>
      </c>
      <c r="AC14" s="105">
        <f t="shared" si="0"/>
        <v>2</v>
      </c>
      <c r="AD14" s="49" t="str">
        <f t="shared" si="1"/>
        <v/>
      </c>
      <c r="AE14" s="9" t="str">
        <f t="shared" si="5"/>
        <v>NO</v>
      </c>
      <c r="AF14" s="49"/>
      <c r="AG14" s="49"/>
      <c r="AH14" s="49"/>
      <c r="AI14" s="49"/>
      <c r="AJ14" s="49"/>
      <c r="AK14" s="49"/>
      <c r="AL14" s="49"/>
      <c r="AM14" s="49"/>
      <c r="AN14" s="9">
        <v>61</v>
      </c>
      <c r="AO14" s="9">
        <v>87</v>
      </c>
      <c r="AP14" s="9"/>
      <c r="AQ14" s="9"/>
      <c r="AR14" s="9"/>
      <c r="AS14" s="9"/>
      <c r="AT14" s="9"/>
      <c r="AU14" s="9"/>
      <c r="AV14" s="49"/>
      <c r="AW14" s="9" t="str">
        <f t="shared" si="6"/>
        <v>No</v>
      </c>
      <c r="AX14" s="9">
        <f t="shared" si="7"/>
        <v>61</v>
      </c>
      <c r="AY14" s="9">
        <f t="shared" si="8"/>
        <v>0</v>
      </c>
      <c r="AZ14" s="47" t="str">
        <f t="shared" si="9"/>
        <v/>
      </c>
      <c r="BA14" s="78" t="str">
        <f t="shared" si="10"/>
        <v/>
      </c>
      <c r="BB14" s="78">
        <f t="shared" si="11"/>
        <v>0</v>
      </c>
      <c r="BR14">
        <v>61</v>
      </c>
      <c r="BS14">
        <v>87</v>
      </c>
      <c r="CA14">
        <f t="shared" si="12"/>
        <v>61</v>
      </c>
      <c r="CB14">
        <f t="shared" si="13"/>
        <v>87</v>
      </c>
      <c r="CD14">
        <f t="shared" si="14"/>
        <v>1</v>
      </c>
      <c r="CE14" t="str">
        <f t="shared" si="15"/>
        <v/>
      </c>
      <c r="CF14" t="str">
        <f t="shared" si="16"/>
        <v/>
      </c>
      <c r="CH14" s="14" t="str">
        <f t="shared" si="17"/>
        <v>Yes</v>
      </c>
      <c r="CI14" s="14" t="str">
        <f t="shared" si="18"/>
        <v>1</v>
      </c>
      <c r="CJ14" t="str">
        <f t="shared" si="19"/>
        <v/>
      </c>
      <c r="CK14" t="str">
        <f t="shared" si="2"/>
        <v/>
      </c>
      <c r="CM14">
        <v>1</v>
      </c>
    </row>
    <row r="15" spans="1:94" ht="16.2" thickBot="1" x14ac:dyDescent="0.35">
      <c r="A15" s="48" t="s">
        <v>39</v>
      </c>
      <c r="B15" s="49">
        <v>510632</v>
      </c>
      <c r="C15" s="49">
        <v>29900274</v>
      </c>
      <c r="D15" s="49" t="s">
        <v>35</v>
      </c>
      <c r="E15" s="49" t="s">
        <v>36</v>
      </c>
      <c r="F15" s="50">
        <v>44031.836805555555</v>
      </c>
      <c r="G15" s="49" t="s">
        <v>37</v>
      </c>
      <c r="H15" s="49" t="s">
        <v>38</v>
      </c>
      <c r="I15" s="49">
        <v>46725</v>
      </c>
      <c r="J15" s="49">
        <v>166890</v>
      </c>
      <c r="K15" s="49">
        <v>50</v>
      </c>
      <c r="L15" s="49">
        <v>0</v>
      </c>
      <c r="M15" s="49">
        <v>1</v>
      </c>
      <c r="N15" s="49">
        <v>50</v>
      </c>
      <c r="O15" s="49">
        <v>0</v>
      </c>
      <c r="P15" s="49">
        <v>1</v>
      </c>
      <c r="Q15" s="49">
        <v>55</v>
      </c>
      <c r="R15" s="49">
        <v>15</v>
      </c>
      <c r="S15" s="49">
        <v>1.38</v>
      </c>
      <c r="T15" s="49"/>
      <c r="U15" s="49"/>
      <c r="V15" s="49"/>
      <c r="W15" s="105">
        <v>1</v>
      </c>
      <c r="X15" s="105">
        <v>2</v>
      </c>
      <c r="Y15" s="105" t="str">
        <f t="shared" si="3"/>
        <v>1-2</v>
      </c>
      <c r="Z15" s="49" t="str">
        <f t="shared" si="4"/>
        <v>NO</v>
      </c>
      <c r="AA15" s="109">
        <v>2</v>
      </c>
      <c r="AB15" s="109">
        <v>3</v>
      </c>
      <c r="AC15" s="105">
        <f t="shared" si="0"/>
        <v>2</v>
      </c>
      <c r="AD15" s="49" t="str">
        <f t="shared" si="1"/>
        <v/>
      </c>
      <c r="AE15" s="9" t="str">
        <f t="shared" si="5"/>
        <v>YES</v>
      </c>
      <c r="AF15" s="49"/>
      <c r="AG15" s="49"/>
      <c r="AH15" s="49"/>
      <c r="AI15" s="49"/>
      <c r="AJ15" s="49"/>
      <c r="AK15" s="49"/>
      <c r="AL15" s="49"/>
      <c r="AM15" s="49"/>
      <c r="AN15" s="9">
        <v>19</v>
      </c>
      <c r="AO15" s="9">
        <v>39</v>
      </c>
      <c r="AP15" s="9">
        <v>45</v>
      </c>
      <c r="AQ15" s="9">
        <v>69</v>
      </c>
      <c r="AR15" s="9">
        <v>90</v>
      </c>
      <c r="AS15" s="9"/>
      <c r="AT15" s="9"/>
      <c r="AU15" s="9"/>
      <c r="AV15" s="49"/>
      <c r="AW15" s="9" t="str">
        <f t="shared" si="6"/>
        <v>Yes</v>
      </c>
      <c r="AX15" s="9">
        <f t="shared" si="7"/>
        <v>19</v>
      </c>
      <c r="AY15" s="9">
        <f t="shared" si="8"/>
        <v>1</v>
      </c>
      <c r="AZ15" s="47" t="str">
        <f t="shared" si="9"/>
        <v/>
      </c>
      <c r="BA15" s="78" t="str">
        <f t="shared" si="10"/>
        <v>Yes</v>
      </c>
      <c r="BB15" s="78">
        <f t="shared" si="11"/>
        <v>0</v>
      </c>
      <c r="BI15">
        <v>19</v>
      </c>
      <c r="BJ15">
        <v>39</v>
      </c>
      <c r="BK15">
        <v>45</v>
      </c>
      <c r="BR15">
        <v>69</v>
      </c>
      <c r="BS15">
        <v>90</v>
      </c>
      <c r="CA15">
        <f t="shared" si="12"/>
        <v>69</v>
      </c>
      <c r="CB15">
        <f t="shared" si="13"/>
        <v>90</v>
      </c>
      <c r="CD15">
        <f t="shared" si="14"/>
        <v>1</v>
      </c>
      <c r="CE15" t="str">
        <f t="shared" si="15"/>
        <v/>
      </c>
      <c r="CF15" t="str">
        <f t="shared" si="16"/>
        <v/>
      </c>
      <c r="CH15" s="14" t="str">
        <f t="shared" si="17"/>
        <v>No</v>
      </c>
      <c r="CI15" s="14" t="str">
        <f t="shared" si="18"/>
        <v/>
      </c>
      <c r="CJ15">
        <f t="shared" si="19"/>
        <v>1</v>
      </c>
      <c r="CK15" t="str">
        <f t="shared" si="2"/>
        <v/>
      </c>
      <c r="CM15">
        <v>1</v>
      </c>
    </row>
    <row r="16" spans="1:94" ht="16.2" thickBot="1" x14ac:dyDescent="0.35">
      <c r="A16" s="48" t="s">
        <v>39</v>
      </c>
      <c r="B16" s="49">
        <v>511816</v>
      </c>
      <c r="C16" s="49">
        <v>29917741</v>
      </c>
      <c r="D16" s="49" t="s">
        <v>24</v>
      </c>
      <c r="E16" s="49" t="s">
        <v>61</v>
      </c>
      <c r="F16" s="50">
        <v>44033.8125</v>
      </c>
      <c r="G16" s="49" t="s">
        <v>62</v>
      </c>
      <c r="H16" s="49" t="s">
        <v>63</v>
      </c>
      <c r="I16" s="49">
        <v>373489</v>
      </c>
      <c r="J16" s="49">
        <v>328835</v>
      </c>
      <c r="K16" s="49">
        <v>50</v>
      </c>
      <c r="L16" s="49">
        <v>0</v>
      </c>
      <c r="M16" s="49">
        <v>1</v>
      </c>
      <c r="N16" s="49">
        <v>70</v>
      </c>
      <c r="O16" s="49">
        <v>20</v>
      </c>
      <c r="P16" s="49">
        <v>1.4</v>
      </c>
      <c r="Q16" s="49">
        <v>40</v>
      </c>
      <c r="R16" s="49">
        <v>0</v>
      </c>
      <c r="S16" s="49">
        <v>1</v>
      </c>
      <c r="T16" s="49"/>
      <c r="U16" s="49"/>
      <c r="V16" s="49"/>
      <c r="W16" s="105">
        <v>1</v>
      </c>
      <c r="X16" s="105">
        <v>2</v>
      </c>
      <c r="Y16" s="105" t="str">
        <f t="shared" si="3"/>
        <v>1-2</v>
      </c>
      <c r="Z16" s="49" t="str">
        <f t="shared" si="4"/>
        <v>NO</v>
      </c>
      <c r="AA16" s="109">
        <v>5</v>
      </c>
      <c r="AB16" s="109">
        <v>3</v>
      </c>
      <c r="AC16" s="105">
        <f t="shared" si="0"/>
        <v>5</v>
      </c>
      <c r="AD16" s="49" t="str">
        <f t="shared" si="1"/>
        <v/>
      </c>
      <c r="AE16" s="9" t="str">
        <f t="shared" si="5"/>
        <v>YES</v>
      </c>
      <c r="AF16" s="49"/>
      <c r="AG16" s="49"/>
      <c r="AH16" s="49"/>
      <c r="AI16" s="49"/>
      <c r="AJ16" s="49"/>
      <c r="AK16" s="49"/>
      <c r="AL16" s="49"/>
      <c r="AM16" s="49"/>
      <c r="AN16" s="9">
        <v>9</v>
      </c>
      <c r="AO16" s="9">
        <v>38</v>
      </c>
      <c r="AP16" s="9">
        <v>45</v>
      </c>
      <c r="AQ16" s="9">
        <v>53</v>
      </c>
      <c r="AR16" s="9">
        <v>70</v>
      </c>
      <c r="AS16" s="9">
        <v>72</v>
      </c>
      <c r="AT16" s="9">
        <v>85</v>
      </c>
      <c r="AU16" s="9">
        <v>90</v>
      </c>
      <c r="AV16" s="49"/>
      <c r="AW16" s="9" t="str">
        <f t="shared" si="6"/>
        <v>Yes</v>
      </c>
      <c r="AX16" s="9">
        <f t="shared" si="7"/>
        <v>9</v>
      </c>
      <c r="AY16" s="9">
        <f t="shared" si="8"/>
        <v>0</v>
      </c>
      <c r="AZ16" s="47" t="str">
        <f t="shared" si="9"/>
        <v>Yes</v>
      </c>
      <c r="BA16" s="78" t="str">
        <f t="shared" si="10"/>
        <v>Yes</v>
      </c>
      <c r="BB16" s="78">
        <f t="shared" si="11"/>
        <v>0</v>
      </c>
      <c r="BI16">
        <v>9</v>
      </c>
      <c r="BJ16">
        <v>38</v>
      </c>
      <c r="BK16">
        <v>45</v>
      </c>
      <c r="BR16">
        <v>53</v>
      </c>
      <c r="BS16">
        <v>70</v>
      </c>
      <c r="BT16">
        <v>72</v>
      </c>
      <c r="BU16">
        <v>85</v>
      </c>
      <c r="BV16">
        <v>90</v>
      </c>
      <c r="CA16">
        <f t="shared" si="12"/>
        <v>53</v>
      </c>
      <c r="CB16">
        <f t="shared" si="13"/>
        <v>70</v>
      </c>
      <c r="CD16" t="str">
        <f t="shared" si="14"/>
        <v/>
      </c>
      <c r="CE16">
        <f t="shared" si="15"/>
        <v>1</v>
      </c>
      <c r="CF16" t="str">
        <f t="shared" si="16"/>
        <v/>
      </c>
      <c r="CH16" s="14" t="str">
        <f t="shared" si="17"/>
        <v>Yes</v>
      </c>
      <c r="CI16" s="14" t="str">
        <f t="shared" si="18"/>
        <v>1</v>
      </c>
      <c r="CJ16" t="str">
        <f t="shared" si="19"/>
        <v/>
      </c>
      <c r="CK16" t="str">
        <f t="shared" si="2"/>
        <v/>
      </c>
      <c r="CM16">
        <v>1</v>
      </c>
    </row>
    <row r="17" spans="1:93" ht="16.2" thickBot="1" x14ac:dyDescent="0.35">
      <c r="A17" s="48" t="s">
        <v>39</v>
      </c>
      <c r="B17" s="49">
        <v>511887</v>
      </c>
      <c r="C17" s="49">
        <v>29915934</v>
      </c>
      <c r="D17" s="49" t="s">
        <v>66</v>
      </c>
      <c r="E17" s="49" t="s">
        <v>67</v>
      </c>
      <c r="F17" s="50">
        <v>44034.458333333336</v>
      </c>
      <c r="G17" s="49" t="s">
        <v>68</v>
      </c>
      <c r="H17" s="49" t="s">
        <v>69</v>
      </c>
      <c r="I17" s="49">
        <v>441083</v>
      </c>
      <c r="J17" s="49">
        <v>744103</v>
      </c>
      <c r="K17" s="49">
        <v>50</v>
      </c>
      <c r="L17" s="49">
        <v>0</v>
      </c>
      <c r="M17" s="49">
        <v>1</v>
      </c>
      <c r="N17" s="49">
        <v>50</v>
      </c>
      <c r="O17" s="49">
        <v>0</v>
      </c>
      <c r="P17" s="49">
        <v>1</v>
      </c>
      <c r="Q17" s="49">
        <v>50</v>
      </c>
      <c r="R17" s="49">
        <v>10</v>
      </c>
      <c r="S17" s="49">
        <v>1.25</v>
      </c>
      <c r="T17" s="49"/>
      <c r="U17" s="49"/>
      <c r="V17" s="49"/>
      <c r="W17" s="106">
        <v>1</v>
      </c>
      <c r="X17" s="106">
        <v>0</v>
      </c>
      <c r="Y17" s="105" t="str">
        <f t="shared" si="3"/>
        <v>1-0</v>
      </c>
      <c r="Z17" s="49" t="str">
        <f t="shared" si="4"/>
        <v>YES</v>
      </c>
      <c r="AA17" s="109">
        <v>1</v>
      </c>
      <c r="AB17" s="109">
        <v>0</v>
      </c>
      <c r="AC17" s="105">
        <f t="shared" si="0"/>
        <v>0</v>
      </c>
      <c r="AD17" s="49" t="str">
        <f t="shared" si="1"/>
        <v/>
      </c>
      <c r="AE17" s="9" t="str">
        <f t="shared" si="5"/>
        <v>NO</v>
      </c>
      <c r="AF17" s="49"/>
      <c r="AG17" s="49"/>
      <c r="AH17" s="49"/>
      <c r="AI17" s="49"/>
      <c r="AJ17" s="49"/>
      <c r="AK17" s="49"/>
      <c r="AL17" s="49"/>
      <c r="AM17" s="49"/>
      <c r="AN17" s="9">
        <v>41</v>
      </c>
      <c r="AO17" s="9"/>
      <c r="AP17" s="9"/>
      <c r="AQ17" s="9"/>
      <c r="AR17" s="9"/>
      <c r="AS17" s="9"/>
      <c r="AT17" s="9"/>
      <c r="AU17" s="9"/>
      <c r="AV17" s="49"/>
      <c r="AW17" s="9" t="str">
        <f t="shared" si="6"/>
        <v>Yes</v>
      </c>
      <c r="AX17" s="9">
        <f t="shared" si="7"/>
        <v>41</v>
      </c>
      <c r="AY17" s="9">
        <f t="shared" si="8"/>
        <v>1</v>
      </c>
      <c r="AZ17" s="47" t="str">
        <f t="shared" si="9"/>
        <v/>
      </c>
      <c r="BA17" s="78" t="str">
        <f t="shared" si="10"/>
        <v/>
      </c>
      <c r="BB17" s="78">
        <f t="shared" si="11"/>
        <v>1</v>
      </c>
      <c r="BI17">
        <v>41</v>
      </c>
      <c r="CA17" t="str">
        <f t="shared" si="12"/>
        <v/>
      </c>
      <c r="CB17" t="str">
        <f t="shared" si="13"/>
        <v/>
      </c>
      <c r="CD17" t="str">
        <f t="shared" si="14"/>
        <v/>
      </c>
      <c r="CE17" t="str">
        <f t="shared" si="15"/>
        <v/>
      </c>
      <c r="CF17">
        <f t="shared" si="16"/>
        <v>1</v>
      </c>
      <c r="CH17" s="14" t="str">
        <f t="shared" si="17"/>
        <v>No</v>
      </c>
      <c r="CI17" s="14" t="str">
        <f t="shared" si="18"/>
        <v/>
      </c>
      <c r="CJ17" t="str">
        <f t="shared" si="19"/>
        <v/>
      </c>
      <c r="CK17" t="str">
        <f t="shared" si="2"/>
        <v/>
      </c>
      <c r="CO17">
        <v>1</v>
      </c>
    </row>
    <row r="18" spans="1:93" ht="16.2" thickBot="1" x14ac:dyDescent="0.35">
      <c r="A18" s="48" t="s">
        <v>39</v>
      </c>
      <c r="B18" s="49">
        <v>511895</v>
      </c>
      <c r="C18" s="49">
        <v>29916012</v>
      </c>
      <c r="D18" s="49" t="s">
        <v>66</v>
      </c>
      <c r="E18" s="49" t="s">
        <v>67</v>
      </c>
      <c r="F18" s="50">
        <v>44034.479166666664</v>
      </c>
      <c r="G18" s="49" t="s">
        <v>70</v>
      </c>
      <c r="H18" s="49" t="s">
        <v>71</v>
      </c>
      <c r="I18" s="49">
        <v>442179</v>
      </c>
      <c r="J18" s="49">
        <v>1080507</v>
      </c>
      <c r="K18" s="49">
        <v>66</v>
      </c>
      <c r="L18" s="49">
        <v>16</v>
      </c>
      <c r="M18" s="49">
        <v>1.32</v>
      </c>
      <c r="N18" s="49">
        <v>50</v>
      </c>
      <c r="O18" s="49">
        <v>0</v>
      </c>
      <c r="P18" s="49">
        <v>1</v>
      </c>
      <c r="Q18" s="49">
        <v>60</v>
      </c>
      <c r="R18" s="49">
        <v>20</v>
      </c>
      <c r="S18" s="49">
        <v>1.5</v>
      </c>
      <c r="T18" s="49"/>
      <c r="U18" s="49"/>
      <c r="V18" s="49"/>
      <c r="W18" s="106">
        <v>2</v>
      </c>
      <c r="X18" s="106">
        <v>0</v>
      </c>
      <c r="Y18" s="105" t="str">
        <f t="shared" si="3"/>
        <v>2-0</v>
      </c>
      <c r="Z18" s="49" t="str">
        <f t="shared" si="4"/>
        <v>NO</v>
      </c>
      <c r="AA18" s="109">
        <v>2</v>
      </c>
      <c r="AB18" s="109">
        <v>3</v>
      </c>
      <c r="AC18" s="105">
        <f t="shared" si="0"/>
        <v>3</v>
      </c>
      <c r="AD18" s="49" t="str">
        <f t="shared" si="1"/>
        <v/>
      </c>
      <c r="AE18" s="9" t="str">
        <f t="shared" si="5"/>
        <v>YES</v>
      </c>
      <c r="AF18" s="49"/>
      <c r="AG18" s="49"/>
      <c r="AH18" s="49"/>
      <c r="AI18" s="49"/>
      <c r="AJ18" s="49"/>
      <c r="AK18" s="49"/>
      <c r="AL18" s="49"/>
      <c r="AM18" s="49"/>
      <c r="AN18" s="9">
        <v>30</v>
      </c>
      <c r="AO18" s="9">
        <v>38</v>
      </c>
      <c r="AP18" s="9">
        <v>58</v>
      </c>
      <c r="AQ18" s="9">
        <v>59</v>
      </c>
      <c r="AR18" s="9">
        <v>68</v>
      </c>
      <c r="AS18" s="9"/>
      <c r="AT18" s="9"/>
      <c r="AU18" s="9"/>
      <c r="AV18" s="49"/>
      <c r="AW18" s="9" t="str">
        <f t="shared" si="6"/>
        <v>Yes</v>
      </c>
      <c r="AX18" s="9">
        <f t="shared" si="7"/>
        <v>30</v>
      </c>
      <c r="AY18" s="9">
        <f t="shared" si="8"/>
        <v>1</v>
      </c>
      <c r="AZ18" s="47" t="str">
        <f t="shared" si="9"/>
        <v/>
      </c>
      <c r="BA18" s="78" t="str">
        <f t="shared" si="10"/>
        <v/>
      </c>
      <c r="BB18" s="78">
        <f t="shared" si="11"/>
        <v>1</v>
      </c>
      <c r="BI18">
        <v>30</v>
      </c>
      <c r="BJ18">
        <v>38</v>
      </c>
      <c r="BR18">
        <v>58</v>
      </c>
      <c r="BS18">
        <v>59</v>
      </c>
      <c r="BT18">
        <v>69</v>
      </c>
      <c r="CA18">
        <f t="shared" si="12"/>
        <v>58</v>
      </c>
      <c r="CB18">
        <f t="shared" si="13"/>
        <v>59</v>
      </c>
      <c r="CD18" t="str">
        <f t="shared" si="14"/>
        <v/>
      </c>
      <c r="CE18">
        <f t="shared" si="15"/>
        <v>1</v>
      </c>
      <c r="CF18" t="str">
        <f t="shared" si="16"/>
        <v/>
      </c>
      <c r="CH18" s="14" t="str">
        <f t="shared" si="17"/>
        <v>Yes</v>
      </c>
      <c r="CI18" s="14" t="str">
        <f t="shared" si="18"/>
        <v>1</v>
      </c>
      <c r="CJ18" t="str">
        <f t="shared" si="19"/>
        <v/>
      </c>
      <c r="CK18" t="str">
        <f t="shared" si="2"/>
        <v/>
      </c>
      <c r="CM18">
        <v>1</v>
      </c>
    </row>
    <row r="19" spans="1:93" ht="16.2" thickBot="1" x14ac:dyDescent="0.35">
      <c r="A19" s="48" t="s">
        <v>39</v>
      </c>
      <c r="B19" s="49">
        <v>511918</v>
      </c>
      <c r="C19" s="49">
        <v>29919076</v>
      </c>
      <c r="D19" s="49" t="s">
        <v>72</v>
      </c>
      <c r="E19" s="49" t="s">
        <v>73</v>
      </c>
      <c r="F19" s="50">
        <v>44034.791666666664</v>
      </c>
      <c r="G19" s="49" t="s">
        <v>74</v>
      </c>
      <c r="H19" s="49" t="s">
        <v>75</v>
      </c>
      <c r="I19" s="49">
        <v>166884</v>
      </c>
      <c r="J19" s="49">
        <v>399804</v>
      </c>
      <c r="K19" s="49">
        <v>50</v>
      </c>
      <c r="L19" s="49">
        <v>0</v>
      </c>
      <c r="M19" s="49">
        <v>1</v>
      </c>
      <c r="N19" s="49">
        <v>50</v>
      </c>
      <c r="O19" s="49">
        <v>0</v>
      </c>
      <c r="P19" s="49">
        <v>1</v>
      </c>
      <c r="Q19" s="49">
        <v>100</v>
      </c>
      <c r="R19" s="49">
        <v>60</v>
      </c>
      <c r="S19" s="49">
        <v>2.5</v>
      </c>
      <c r="T19" s="49"/>
      <c r="U19" s="49"/>
      <c r="V19" s="49"/>
      <c r="W19" s="106">
        <v>0</v>
      </c>
      <c r="X19" s="106">
        <v>0</v>
      </c>
      <c r="Y19" s="105" t="str">
        <f t="shared" si="3"/>
        <v>0-0</v>
      </c>
      <c r="Z19" s="49" t="str">
        <f t="shared" si="4"/>
        <v>NO</v>
      </c>
      <c r="AA19" s="109">
        <v>0</v>
      </c>
      <c r="AB19" s="109">
        <v>0</v>
      </c>
      <c r="AC19" s="105">
        <f t="shared" si="0"/>
        <v>0</v>
      </c>
      <c r="AD19" s="49" t="str">
        <f t="shared" si="1"/>
        <v/>
      </c>
      <c r="AE19" s="9" t="str">
        <f t="shared" si="5"/>
        <v>NO</v>
      </c>
      <c r="AF19" s="49"/>
      <c r="AG19" s="49"/>
      <c r="AH19" s="49"/>
      <c r="AI19" s="49"/>
      <c r="AJ19" s="49"/>
      <c r="AK19" s="49"/>
      <c r="AL19" s="49"/>
      <c r="AM19" s="49"/>
      <c r="AN19" s="9"/>
      <c r="AO19" s="9"/>
      <c r="AP19" s="9"/>
      <c r="AQ19" s="9"/>
      <c r="AR19" s="9"/>
      <c r="AS19" s="9"/>
      <c r="AT19" s="9"/>
      <c r="AU19" s="9"/>
      <c r="AV19" s="49"/>
      <c r="AW19" s="9" t="str">
        <f t="shared" si="6"/>
        <v>No</v>
      </c>
      <c r="AX19" s="9" t="str">
        <f t="shared" si="7"/>
        <v/>
      </c>
      <c r="AY19" s="9">
        <f t="shared" si="8"/>
        <v>0</v>
      </c>
      <c r="AZ19" s="47" t="str">
        <f t="shared" si="9"/>
        <v/>
      </c>
      <c r="BA19" s="78" t="str">
        <f t="shared" si="10"/>
        <v/>
      </c>
      <c r="BB19" s="78">
        <f t="shared" si="11"/>
        <v>0</v>
      </c>
      <c r="CA19" t="str">
        <f t="shared" si="12"/>
        <v/>
      </c>
      <c r="CB19" t="str">
        <f t="shared" si="13"/>
        <v/>
      </c>
      <c r="CD19" t="str">
        <f t="shared" si="14"/>
        <v/>
      </c>
      <c r="CE19" t="str">
        <f t="shared" si="15"/>
        <v/>
      </c>
      <c r="CF19">
        <f t="shared" si="16"/>
        <v>1</v>
      </c>
      <c r="CH19" s="14" t="str">
        <f t="shared" si="17"/>
        <v>No</v>
      </c>
      <c r="CI19" s="14" t="str">
        <f t="shared" si="18"/>
        <v/>
      </c>
      <c r="CJ19" t="str">
        <f t="shared" si="19"/>
        <v/>
      </c>
      <c r="CK19" t="str">
        <f t="shared" si="2"/>
        <v/>
      </c>
      <c r="CO19">
        <v>1</v>
      </c>
    </row>
    <row r="20" spans="1:93" ht="16.2" thickBot="1" x14ac:dyDescent="0.35">
      <c r="A20" s="48" t="s">
        <v>39</v>
      </c>
      <c r="B20" s="49">
        <v>511938</v>
      </c>
      <c r="C20" s="49">
        <v>29916275</v>
      </c>
      <c r="D20" s="49" t="s">
        <v>76</v>
      </c>
      <c r="E20" s="49" t="s">
        <v>77</v>
      </c>
      <c r="F20" s="50">
        <v>44034.8125</v>
      </c>
      <c r="G20" s="49" t="s">
        <v>78</v>
      </c>
      <c r="H20" s="49" t="s">
        <v>79</v>
      </c>
      <c r="I20" s="49">
        <v>56036</v>
      </c>
      <c r="J20" s="49">
        <v>78984</v>
      </c>
      <c r="K20" s="49">
        <v>50</v>
      </c>
      <c r="L20" s="49">
        <v>0</v>
      </c>
      <c r="M20" s="49">
        <v>1</v>
      </c>
      <c r="N20" s="49">
        <v>60</v>
      </c>
      <c r="O20" s="49">
        <v>10</v>
      </c>
      <c r="P20" s="49">
        <v>1.2</v>
      </c>
      <c r="Q20" s="49">
        <v>50</v>
      </c>
      <c r="R20" s="49">
        <v>10</v>
      </c>
      <c r="S20" s="49">
        <v>1.25</v>
      </c>
      <c r="T20" s="49"/>
      <c r="U20" s="49"/>
      <c r="V20" s="49"/>
      <c r="W20" s="105">
        <v>1</v>
      </c>
      <c r="X20" s="105">
        <v>1</v>
      </c>
      <c r="Y20" s="105" t="str">
        <f t="shared" si="3"/>
        <v>1-1</v>
      </c>
      <c r="Z20" s="49" t="str">
        <f t="shared" si="4"/>
        <v>NO</v>
      </c>
      <c r="AA20" s="109">
        <v>4</v>
      </c>
      <c r="AB20" s="109">
        <v>1</v>
      </c>
      <c r="AC20" s="105">
        <f t="shared" si="0"/>
        <v>3</v>
      </c>
      <c r="AD20" s="49" t="str">
        <f t="shared" si="1"/>
        <v/>
      </c>
      <c r="AE20" s="9" t="str">
        <f t="shared" si="5"/>
        <v>YES</v>
      </c>
      <c r="AF20" s="49"/>
      <c r="AG20" s="49"/>
      <c r="AH20" s="49"/>
      <c r="AI20" s="49"/>
      <c r="AJ20" s="49"/>
      <c r="AK20" s="49"/>
      <c r="AL20" s="49"/>
      <c r="AM20" s="49"/>
      <c r="AN20" s="9">
        <v>4</v>
      </c>
      <c r="AO20" s="9">
        <v>36</v>
      </c>
      <c r="AP20" s="9">
        <v>47</v>
      </c>
      <c r="AQ20" s="9">
        <v>63</v>
      </c>
      <c r="AR20" s="9">
        <v>79</v>
      </c>
      <c r="AS20" s="9"/>
      <c r="AT20" s="9"/>
      <c r="AU20" s="9"/>
      <c r="AV20" s="49"/>
      <c r="AW20" s="9" t="str">
        <f t="shared" si="6"/>
        <v>Yes</v>
      </c>
      <c r="AX20" s="9">
        <f t="shared" si="7"/>
        <v>4</v>
      </c>
      <c r="AY20" s="9">
        <f t="shared" si="8"/>
        <v>0</v>
      </c>
      <c r="AZ20" s="47" t="str">
        <f t="shared" si="9"/>
        <v>Yes</v>
      </c>
      <c r="BA20" s="78" t="str">
        <f t="shared" si="10"/>
        <v>Yes</v>
      </c>
      <c r="BB20" s="78">
        <f t="shared" si="11"/>
        <v>0</v>
      </c>
      <c r="BI20">
        <v>4</v>
      </c>
      <c r="BJ20">
        <v>36</v>
      </c>
      <c r="BR20">
        <v>47</v>
      </c>
      <c r="BS20">
        <v>63</v>
      </c>
      <c r="BT20">
        <v>79</v>
      </c>
      <c r="CA20">
        <f t="shared" si="12"/>
        <v>47</v>
      </c>
      <c r="CB20">
        <f t="shared" si="13"/>
        <v>63</v>
      </c>
      <c r="CD20" t="str">
        <f t="shared" si="14"/>
        <v/>
      </c>
      <c r="CE20">
        <f t="shared" si="15"/>
        <v>1</v>
      </c>
      <c r="CF20" t="str">
        <f t="shared" si="16"/>
        <v/>
      </c>
      <c r="CH20" s="14" t="str">
        <f t="shared" si="17"/>
        <v>Yes</v>
      </c>
      <c r="CI20" s="14" t="str">
        <f t="shared" si="18"/>
        <v>1</v>
      </c>
      <c r="CJ20" t="str">
        <f t="shared" si="19"/>
        <v/>
      </c>
      <c r="CK20" t="str">
        <f t="shared" si="2"/>
        <v/>
      </c>
      <c r="CM20">
        <v>1</v>
      </c>
    </row>
    <row r="21" spans="1:93" ht="16.2" thickBot="1" x14ac:dyDescent="0.35">
      <c r="A21" s="48" t="s">
        <v>39</v>
      </c>
      <c r="B21" s="49">
        <v>512011</v>
      </c>
      <c r="C21" s="49">
        <v>29916302</v>
      </c>
      <c r="D21" s="49" t="s">
        <v>76</v>
      </c>
      <c r="E21" s="49" t="s">
        <v>77</v>
      </c>
      <c r="F21" s="50">
        <v>44034.8125</v>
      </c>
      <c r="G21" s="49" t="s">
        <v>80</v>
      </c>
      <c r="H21" s="49" t="s">
        <v>81</v>
      </c>
      <c r="I21" s="49">
        <v>48317</v>
      </c>
      <c r="J21" s="49">
        <v>48349</v>
      </c>
      <c r="K21" s="49">
        <v>50</v>
      </c>
      <c r="L21" s="49">
        <v>0</v>
      </c>
      <c r="M21" s="49">
        <v>1</v>
      </c>
      <c r="N21" s="49">
        <v>50</v>
      </c>
      <c r="O21" s="49">
        <v>0</v>
      </c>
      <c r="P21" s="49">
        <v>1</v>
      </c>
      <c r="Q21" s="49">
        <v>45</v>
      </c>
      <c r="R21" s="49">
        <v>5</v>
      </c>
      <c r="S21" s="49">
        <v>1.1299999999999999</v>
      </c>
      <c r="T21" s="49"/>
      <c r="U21" s="49"/>
      <c r="V21" s="49"/>
      <c r="W21" s="106">
        <v>2</v>
      </c>
      <c r="X21" s="106">
        <v>0</v>
      </c>
      <c r="Y21" s="105" t="str">
        <f t="shared" si="3"/>
        <v>2-0</v>
      </c>
      <c r="Z21" s="49" t="str">
        <f t="shared" si="4"/>
        <v>NO</v>
      </c>
      <c r="AA21" s="109">
        <v>4</v>
      </c>
      <c r="AB21" s="109">
        <v>0</v>
      </c>
      <c r="AC21" s="105">
        <f t="shared" si="0"/>
        <v>2</v>
      </c>
      <c r="AD21" s="49" t="str">
        <f t="shared" si="1"/>
        <v/>
      </c>
      <c r="AE21" s="9" t="str">
        <f t="shared" si="5"/>
        <v>NO</v>
      </c>
      <c r="AF21" s="49"/>
      <c r="AG21" s="49"/>
      <c r="AH21" s="49"/>
      <c r="AI21" s="49"/>
      <c r="AJ21" s="49"/>
      <c r="AK21" s="49"/>
      <c r="AL21" s="49"/>
      <c r="AM21" s="49"/>
      <c r="AN21" s="9">
        <v>13</v>
      </c>
      <c r="AO21" s="9">
        <v>28</v>
      </c>
      <c r="AP21" s="9">
        <v>51</v>
      </c>
      <c r="AQ21" s="9">
        <v>66</v>
      </c>
      <c r="AR21" s="9"/>
      <c r="AS21" s="9"/>
      <c r="AT21" s="9"/>
      <c r="AU21" s="9"/>
      <c r="AV21" s="49"/>
      <c r="AW21" s="9" t="str">
        <f t="shared" si="6"/>
        <v>Yes</v>
      </c>
      <c r="AX21" s="9">
        <f t="shared" si="7"/>
        <v>13</v>
      </c>
      <c r="AY21" s="9">
        <f t="shared" si="8"/>
        <v>0</v>
      </c>
      <c r="AZ21" s="47" t="str">
        <f t="shared" si="9"/>
        <v>Yes</v>
      </c>
      <c r="BA21" s="78" t="str">
        <f t="shared" si="10"/>
        <v>Yes</v>
      </c>
      <c r="BB21" s="78">
        <f t="shared" si="11"/>
        <v>0</v>
      </c>
      <c r="BI21">
        <v>13</v>
      </c>
      <c r="BJ21">
        <v>28</v>
      </c>
      <c r="BR21">
        <v>51</v>
      </c>
      <c r="BS21">
        <v>66</v>
      </c>
      <c r="CA21">
        <f t="shared" si="12"/>
        <v>51</v>
      </c>
      <c r="CB21">
        <f t="shared" si="13"/>
        <v>66</v>
      </c>
      <c r="CD21" t="str">
        <f t="shared" si="14"/>
        <v/>
      </c>
      <c r="CE21">
        <f t="shared" si="15"/>
        <v>1</v>
      </c>
      <c r="CF21" t="str">
        <f t="shared" si="16"/>
        <v/>
      </c>
      <c r="CH21" s="14" t="str">
        <f t="shared" si="17"/>
        <v>Yes</v>
      </c>
      <c r="CI21" s="14" t="str">
        <f t="shared" si="18"/>
        <v>1</v>
      </c>
      <c r="CJ21" t="str">
        <f t="shared" si="19"/>
        <v/>
      </c>
      <c r="CK21" t="str">
        <f t="shared" si="2"/>
        <v/>
      </c>
      <c r="CM21">
        <v>1</v>
      </c>
    </row>
    <row r="22" spans="1:93" ht="16.2" thickBot="1" x14ac:dyDescent="0.35">
      <c r="A22" s="48" t="s">
        <v>39</v>
      </c>
      <c r="B22" s="49">
        <v>512186</v>
      </c>
      <c r="C22" s="49">
        <v>29913605</v>
      </c>
      <c r="D22" s="49" t="s">
        <v>20</v>
      </c>
      <c r="E22" s="49" t="s">
        <v>82</v>
      </c>
      <c r="F22" s="50">
        <v>44035.75</v>
      </c>
      <c r="G22" s="49" t="s">
        <v>83</v>
      </c>
      <c r="H22" s="49" t="s">
        <v>84</v>
      </c>
      <c r="I22" s="49">
        <v>60143</v>
      </c>
      <c r="J22" s="49">
        <v>30684</v>
      </c>
      <c r="K22" s="49">
        <v>100</v>
      </c>
      <c r="L22" s="49">
        <v>50</v>
      </c>
      <c r="M22" s="49">
        <v>2</v>
      </c>
      <c r="N22" s="49">
        <v>60</v>
      </c>
      <c r="O22" s="49">
        <v>10</v>
      </c>
      <c r="P22" s="49">
        <v>1.2</v>
      </c>
      <c r="Q22" s="49">
        <v>50</v>
      </c>
      <c r="R22" s="49">
        <v>10</v>
      </c>
      <c r="S22" s="49">
        <v>1.25</v>
      </c>
      <c r="T22" s="49"/>
      <c r="U22" s="49"/>
      <c r="V22" s="49"/>
      <c r="W22" s="106">
        <v>0</v>
      </c>
      <c r="X22" s="106">
        <v>4</v>
      </c>
      <c r="Y22" s="105" t="str">
        <f t="shared" si="3"/>
        <v>0-4</v>
      </c>
      <c r="Z22" s="49" t="str">
        <f t="shared" si="4"/>
        <v>NO</v>
      </c>
      <c r="AA22" s="109">
        <v>0</v>
      </c>
      <c r="AB22" s="109">
        <v>5</v>
      </c>
      <c r="AC22" s="105">
        <f t="shared" si="0"/>
        <v>1</v>
      </c>
      <c r="AD22" s="49" t="str">
        <f t="shared" si="1"/>
        <v/>
      </c>
      <c r="AE22" s="9" t="str">
        <f t="shared" si="5"/>
        <v>NO</v>
      </c>
      <c r="AF22" s="49"/>
      <c r="AG22" s="49"/>
      <c r="AH22" s="49"/>
      <c r="AI22" s="49"/>
      <c r="AJ22" s="49"/>
      <c r="AK22" s="49"/>
      <c r="AL22" s="49"/>
      <c r="AM22" s="49"/>
      <c r="AN22" s="9">
        <v>10</v>
      </c>
      <c r="AO22" s="9">
        <v>11</v>
      </c>
      <c r="AP22" s="9">
        <v>27</v>
      </c>
      <c r="AQ22" s="9">
        <v>35</v>
      </c>
      <c r="AR22" s="9">
        <v>74</v>
      </c>
      <c r="AS22" s="9"/>
      <c r="AT22" s="9"/>
      <c r="AU22" s="9"/>
      <c r="AV22" s="49"/>
      <c r="AW22" s="9" t="str">
        <f t="shared" si="6"/>
        <v>Yes</v>
      </c>
      <c r="AX22" s="9">
        <f t="shared" si="7"/>
        <v>10</v>
      </c>
      <c r="AY22" s="9">
        <f t="shared" si="8"/>
        <v>0</v>
      </c>
      <c r="AZ22" s="47" t="str">
        <f t="shared" si="9"/>
        <v>Yes</v>
      </c>
      <c r="BA22" s="78" t="str">
        <f t="shared" si="10"/>
        <v>Yes</v>
      </c>
      <c r="BB22" s="78">
        <f t="shared" si="11"/>
        <v>0</v>
      </c>
      <c r="BI22">
        <v>10</v>
      </c>
      <c r="BJ22">
        <v>11</v>
      </c>
      <c r="BK22">
        <v>27</v>
      </c>
      <c r="BL22">
        <v>35</v>
      </c>
      <c r="BR22">
        <v>74</v>
      </c>
      <c r="CA22">
        <f t="shared" si="12"/>
        <v>74</v>
      </c>
      <c r="CB22" t="str">
        <f t="shared" si="13"/>
        <v/>
      </c>
      <c r="CD22">
        <f t="shared" si="14"/>
        <v>1</v>
      </c>
      <c r="CE22" t="str">
        <f t="shared" si="15"/>
        <v/>
      </c>
      <c r="CF22" t="str">
        <f t="shared" si="16"/>
        <v/>
      </c>
      <c r="CH22" s="14" t="str">
        <f t="shared" si="17"/>
        <v>No</v>
      </c>
      <c r="CI22" s="14" t="str">
        <f t="shared" si="18"/>
        <v/>
      </c>
      <c r="CJ22" t="str">
        <f t="shared" si="19"/>
        <v/>
      </c>
      <c r="CK22" t="str">
        <f t="shared" si="2"/>
        <v/>
      </c>
      <c r="CO22">
        <v>1</v>
      </c>
    </row>
    <row r="23" spans="1:93" ht="16.2" thickBot="1" x14ac:dyDescent="0.35">
      <c r="A23" s="48" t="s">
        <v>39</v>
      </c>
      <c r="B23" s="49">
        <v>512185</v>
      </c>
      <c r="C23" s="49">
        <v>29913598</v>
      </c>
      <c r="D23" s="49" t="s">
        <v>20</v>
      </c>
      <c r="E23" s="49" t="s">
        <v>82</v>
      </c>
      <c r="F23" s="50">
        <v>44035.75</v>
      </c>
      <c r="G23" s="49" t="s">
        <v>85</v>
      </c>
      <c r="H23" s="49" t="s">
        <v>86</v>
      </c>
      <c r="I23" s="49">
        <v>174383</v>
      </c>
      <c r="J23" s="49">
        <v>30679</v>
      </c>
      <c r="K23" s="49">
        <v>60</v>
      </c>
      <c r="L23" s="49">
        <v>10</v>
      </c>
      <c r="M23" s="49">
        <v>1.2</v>
      </c>
      <c r="N23" s="49">
        <v>75</v>
      </c>
      <c r="O23" s="49">
        <v>25</v>
      </c>
      <c r="P23" s="49">
        <v>1.5</v>
      </c>
      <c r="Q23" s="49">
        <v>67</v>
      </c>
      <c r="R23" s="49">
        <v>27</v>
      </c>
      <c r="S23" s="49">
        <v>1.68</v>
      </c>
      <c r="T23" s="49"/>
      <c r="U23" s="49"/>
      <c r="V23" s="49"/>
      <c r="W23" s="106">
        <v>2</v>
      </c>
      <c r="X23" s="106">
        <v>0</v>
      </c>
      <c r="Y23" s="105" t="str">
        <f t="shared" si="3"/>
        <v>2-0</v>
      </c>
      <c r="Z23" s="49" t="str">
        <f t="shared" si="4"/>
        <v>NO</v>
      </c>
      <c r="AA23" s="109">
        <v>3</v>
      </c>
      <c r="AB23" s="109">
        <v>0</v>
      </c>
      <c r="AC23" s="105">
        <f t="shared" si="0"/>
        <v>1</v>
      </c>
      <c r="AD23" s="49" t="str">
        <f t="shared" si="1"/>
        <v/>
      </c>
      <c r="AE23" s="9" t="str">
        <f t="shared" si="5"/>
        <v>NO</v>
      </c>
      <c r="AF23" s="49"/>
      <c r="AG23" s="49"/>
      <c r="AH23" s="49"/>
      <c r="AI23" s="49"/>
      <c r="AJ23" s="49"/>
      <c r="AK23" s="49"/>
      <c r="AL23" s="49"/>
      <c r="AM23" s="49"/>
      <c r="AN23" s="9">
        <v>28</v>
      </c>
      <c r="AO23" s="9">
        <v>36</v>
      </c>
      <c r="AP23" s="9">
        <v>46</v>
      </c>
      <c r="AQ23" s="9"/>
      <c r="AR23" s="9"/>
      <c r="AS23" s="9"/>
      <c r="AT23" s="9"/>
      <c r="AU23" s="9"/>
      <c r="AV23" s="49"/>
      <c r="AW23" s="9" t="str">
        <f t="shared" si="6"/>
        <v>Yes</v>
      </c>
      <c r="AX23" s="9">
        <f t="shared" si="7"/>
        <v>28</v>
      </c>
      <c r="AY23" s="9">
        <f t="shared" si="8"/>
        <v>1</v>
      </c>
      <c r="AZ23" s="47" t="str">
        <f t="shared" si="9"/>
        <v/>
      </c>
      <c r="BA23" s="78" t="str">
        <f t="shared" si="10"/>
        <v/>
      </c>
      <c r="BB23" s="78">
        <f t="shared" si="11"/>
        <v>1</v>
      </c>
      <c r="BI23">
        <v>28</v>
      </c>
      <c r="BJ23">
        <v>36</v>
      </c>
      <c r="BR23">
        <v>46</v>
      </c>
      <c r="CA23">
        <f t="shared" si="12"/>
        <v>46</v>
      </c>
      <c r="CB23" t="str">
        <f t="shared" si="13"/>
        <v/>
      </c>
      <c r="CD23" t="str">
        <f t="shared" si="14"/>
        <v/>
      </c>
      <c r="CE23">
        <f t="shared" si="15"/>
        <v>1</v>
      </c>
      <c r="CF23" t="str">
        <f t="shared" si="16"/>
        <v/>
      </c>
      <c r="CH23" s="14" t="str">
        <f t="shared" si="17"/>
        <v>Yes</v>
      </c>
      <c r="CI23" s="14" t="str">
        <f t="shared" si="18"/>
        <v/>
      </c>
      <c r="CJ23" t="str">
        <f t="shared" si="19"/>
        <v/>
      </c>
      <c r="CK23" t="str">
        <f t="shared" si="2"/>
        <v>1</v>
      </c>
      <c r="CN23">
        <v>1</v>
      </c>
    </row>
    <row r="24" spans="1:93" ht="16.2" thickBot="1" x14ac:dyDescent="0.35">
      <c r="A24" s="48" t="s">
        <v>39</v>
      </c>
      <c r="B24" s="49">
        <v>512203</v>
      </c>
      <c r="C24" s="49">
        <v>0</v>
      </c>
      <c r="D24" s="49" t="s">
        <v>88</v>
      </c>
      <c r="E24" s="49" t="s">
        <v>89</v>
      </c>
      <c r="F24" s="50">
        <v>44037.604166666664</v>
      </c>
      <c r="G24" s="49" t="s">
        <v>90</v>
      </c>
      <c r="H24" s="49" t="s">
        <v>91</v>
      </c>
      <c r="I24" s="49">
        <v>0</v>
      </c>
      <c r="J24" s="49">
        <v>0</v>
      </c>
      <c r="K24" s="49">
        <v>55</v>
      </c>
      <c r="L24" s="49">
        <v>5</v>
      </c>
      <c r="M24" s="49">
        <v>1.1000000000000001</v>
      </c>
      <c r="N24" s="49">
        <v>50</v>
      </c>
      <c r="O24" s="49">
        <v>0</v>
      </c>
      <c r="P24" s="49">
        <v>1</v>
      </c>
      <c r="Q24" s="49">
        <v>53</v>
      </c>
      <c r="R24" s="49">
        <v>13</v>
      </c>
      <c r="S24" s="49">
        <v>1.33</v>
      </c>
      <c r="T24" s="49"/>
      <c r="U24" s="49"/>
      <c r="V24" s="49"/>
      <c r="W24" s="106">
        <v>1</v>
      </c>
      <c r="X24" s="106">
        <v>0</v>
      </c>
      <c r="Y24" s="105" t="str">
        <f t="shared" si="3"/>
        <v>1-0</v>
      </c>
      <c r="Z24" s="49" t="str">
        <f t="shared" si="4"/>
        <v>YES</v>
      </c>
      <c r="AA24" s="109">
        <v>2</v>
      </c>
      <c r="AB24" s="109">
        <v>0</v>
      </c>
      <c r="AC24" s="105">
        <f t="shared" si="0"/>
        <v>1</v>
      </c>
      <c r="AD24" s="49">
        <f t="shared" si="1"/>
        <v>1</v>
      </c>
      <c r="AE24" s="9" t="str">
        <f t="shared" si="5"/>
        <v>NO</v>
      </c>
      <c r="AF24" s="49"/>
      <c r="AG24" s="49"/>
      <c r="AH24" s="49"/>
      <c r="AI24" s="49"/>
      <c r="AJ24" s="49"/>
      <c r="AK24" s="49"/>
      <c r="AL24" s="49"/>
      <c r="AM24" s="49"/>
      <c r="AN24" s="9">
        <v>30</v>
      </c>
      <c r="AO24" s="9">
        <v>53</v>
      </c>
      <c r="AP24" s="9"/>
      <c r="AQ24" s="9"/>
      <c r="AR24" s="9"/>
      <c r="AS24" s="9"/>
      <c r="AT24" s="9"/>
      <c r="AU24" s="9"/>
      <c r="AV24" s="49"/>
      <c r="AW24" s="9" t="str">
        <f t="shared" si="6"/>
        <v>Yes</v>
      </c>
      <c r="AX24" s="9">
        <f t="shared" si="7"/>
        <v>30</v>
      </c>
      <c r="AY24" s="9">
        <f t="shared" si="8"/>
        <v>1</v>
      </c>
      <c r="AZ24" s="47" t="str">
        <f t="shared" si="9"/>
        <v/>
      </c>
      <c r="BA24" s="78" t="str">
        <f t="shared" si="10"/>
        <v/>
      </c>
      <c r="BB24" s="78">
        <f t="shared" si="11"/>
        <v>1</v>
      </c>
      <c r="BI24">
        <v>30</v>
      </c>
      <c r="BR24">
        <v>53</v>
      </c>
      <c r="CA24">
        <f t="shared" si="12"/>
        <v>53</v>
      </c>
      <c r="CB24" t="str">
        <f t="shared" si="13"/>
        <v/>
      </c>
      <c r="CD24" t="str">
        <f t="shared" si="14"/>
        <v/>
      </c>
      <c r="CE24">
        <f t="shared" si="15"/>
        <v>1</v>
      </c>
      <c r="CF24" t="str">
        <f t="shared" si="16"/>
        <v/>
      </c>
      <c r="CH24" s="14" t="str">
        <f t="shared" si="17"/>
        <v>Yes</v>
      </c>
      <c r="CI24" s="14" t="str">
        <f t="shared" si="18"/>
        <v/>
      </c>
      <c r="CJ24" t="str">
        <f t="shared" si="19"/>
        <v/>
      </c>
      <c r="CK24" t="str">
        <f t="shared" si="2"/>
        <v>1</v>
      </c>
      <c r="CN24">
        <v>1</v>
      </c>
    </row>
    <row r="25" spans="1:93" ht="16.2" thickBot="1" x14ac:dyDescent="0.35">
      <c r="A25" s="48" t="s">
        <v>39</v>
      </c>
      <c r="B25" s="49">
        <v>512119</v>
      </c>
      <c r="C25" s="49">
        <v>29918564</v>
      </c>
      <c r="D25" s="49" t="s">
        <v>92</v>
      </c>
      <c r="E25" s="49" t="s">
        <v>93</v>
      </c>
      <c r="F25" s="50">
        <v>44037.625</v>
      </c>
      <c r="G25" s="49" t="s">
        <v>94</v>
      </c>
      <c r="H25" s="49" t="s">
        <v>95</v>
      </c>
      <c r="I25" s="49">
        <v>151007</v>
      </c>
      <c r="J25" s="49">
        <v>518517</v>
      </c>
      <c r="K25" s="49">
        <v>50</v>
      </c>
      <c r="L25" s="49">
        <v>0</v>
      </c>
      <c r="M25" s="49">
        <v>1</v>
      </c>
      <c r="N25" s="49">
        <v>50</v>
      </c>
      <c r="O25" s="49">
        <v>0</v>
      </c>
      <c r="P25" s="49">
        <v>1</v>
      </c>
      <c r="Q25" s="49">
        <v>45</v>
      </c>
      <c r="R25" s="49">
        <v>5</v>
      </c>
      <c r="S25" s="49">
        <v>1.1299999999999999</v>
      </c>
      <c r="T25" s="49"/>
      <c r="U25" s="49"/>
      <c r="V25" s="49"/>
      <c r="W25" s="106">
        <v>0</v>
      </c>
      <c r="X25" s="106">
        <v>0</v>
      </c>
      <c r="Y25" s="105" t="str">
        <f t="shared" si="3"/>
        <v>0-0</v>
      </c>
      <c r="Z25" s="49" t="str">
        <f t="shared" si="4"/>
        <v>NO</v>
      </c>
      <c r="AA25" s="109">
        <v>0</v>
      </c>
      <c r="AB25" s="109">
        <v>0</v>
      </c>
      <c r="AC25" s="105">
        <f t="shared" si="0"/>
        <v>0</v>
      </c>
      <c r="AD25" s="49" t="str">
        <f t="shared" si="1"/>
        <v/>
      </c>
      <c r="AE25" s="9" t="str">
        <f t="shared" si="5"/>
        <v>NO</v>
      </c>
      <c r="AF25" s="49"/>
      <c r="AG25" s="49"/>
      <c r="AH25" s="49"/>
      <c r="AI25" s="49"/>
      <c r="AJ25" s="49"/>
      <c r="AK25" s="49"/>
      <c r="AL25" s="49"/>
      <c r="AM25" s="49"/>
      <c r="AN25" s="9"/>
      <c r="AO25" s="9"/>
      <c r="AP25" s="9"/>
      <c r="AQ25" s="9"/>
      <c r="AR25" s="9"/>
      <c r="AS25" s="9"/>
      <c r="AT25" s="9"/>
      <c r="AU25" s="9"/>
      <c r="AV25" s="49"/>
      <c r="AW25" s="9" t="str">
        <f t="shared" si="6"/>
        <v>No</v>
      </c>
      <c r="AX25" s="9" t="str">
        <f t="shared" si="7"/>
        <v/>
      </c>
      <c r="AY25" s="9">
        <f t="shared" si="8"/>
        <v>0</v>
      </c>
      <c r="AZ25" s="47" t="str">
        <f t="shared" si="9"/>
        <v/>
      </c>
      <c r="BA25" s="78" t="str">
        <f t="shared" si="10"/>
        <v/>
      </c>
      <c r="BB25" s="78">
        <f t="shared" si="11"/>
        <v>0</v>
      </c>
      <c r="CA25" t="str">
        <f t="shared" si="12"/>
        <v/>
      </c>
      <c r="CB25" t="str">
        <f t="shared" si="13"/>
        <v/>
      </c>
      <c r="CD25" t="str">
        <f t="shared" si="14"/>
        <v/>
      </c>
      <c r="CE25" t="str">
        <f t="shared" si="15"/>
        <v/>
      </c>
      <c r="CF25">
        <f t="shared" si="16"/>
        <v>1</v>
      </c>
      <c r="CH25" s="14" t="str">
        <f t="shared" si="17"/>
        <v>No</v>
      </c>
      <c r="CI25" s="14" t="str">
        <f t="shared" si="18"/>
        <v/>
      </c>
      <c r="CJ25" t="str">
        <f t="shared" si="19"/>
        <v/>
      </c>
      <c r="CK25" t="str">
        <f t="shared" si="2"/>
        <v/>
      </c>
      <c r="CO25">
        <v>1</v>
      </c>
    </row>
    <row r="26" spans="1:93" ht="16.2" thickBot="1" x14ac:dyDescent="0.35">
      <c r="A26" s="48" t="s">
        <v>39</v>
      </c>
      <c r="B26" s="49">
        <v>512108</v>
      </c>
      <c r="C26" s="49">
        <v>29907597</v>
      </c>
      <c r="D26" s="49" t="s">
        <v>20</v>
      </c>
      <c r="E26" s="49" t="s">
        <v>21</v>
      </c>
      <c r="F26" s="50">
        <v>44037.6875</v>
      </c>
      <c r="G26" s="49" t="s">
        <v>96</v>
      </c>
      <c r="H26" s="49" t="s">
        <v>22</v>
      </c>
      <c r="I26" s="49">
        <v>503361</v>
      </c>
      <c r="J26" s="49">
        <v>502308</v>
      </c>
      <c r="K26" s="49">
        <v>67</v>
      </c>
      <c r="L26" s="49">
        <v>17</v>
      </c>
      <c r="M26" s="49">
        <v>1.34</v>
      </c>
      <c r="N26" s="49">
        <v>50</v>
      </c>
      <c r="O26" s="49">
        <v>0</v>
      </c>
      <c r="P26" s="49">
        <v>1</v>
      </c>
      <c r="Q26" s="49">
        <v>43</v>
      </c>
      <c r="R26" s="49">
        <v>3</v>
      </c>
      <c r="S26" s="49">
        <v>1.08</v>
      </c>
      <c r="T26" s="49"/>
      <c r="U26" s="49"/>
      <c r="V26" s="49"/>
      <c r="W26" s="106">
        <v>1</v>
      </c>
      <c r="X26" s="106">
        <v>0</v>
      </c>
      <c r="Y26" s="105" t="str">
        <f t="shared" si="3"/>
        <v>1-0</v>
      </c>
      <c r="Z26" s="49" t="str">
        <f t="shared" si="4"/>
        <v>YES</v>
      </c>
      <c r="AA26" s="109">
        <v>2</v>
      </c>
      <c r="AB26" s="109">
        <v>0</v>
      </c>
      <c r="AC26" s="105">
        <f t="shared" si="0"/>
        <v>1</v>
      </c>
      <c r="AD26" s="49">
        <f t="shared" si="1"/>
        <v>1</v>
      </c>
      <c r="AE26" s="9" t="str">
        <f t="shared" si="5"/>
        <v>NO</v>
      </c>
      <c r="AF26" s="49"/>
      <c r="AG26" s="49"/>
      <c r="AH26" s="49"/>
      <c r="AI26" s="49"/>
      <c r="AJ26" s="49"/>
      <c r="AK26" s="49"/>
      <c r="AL26" s="49"/>
      <c r="AM26" s="49"/>
      <c r="AN26" s="9">
        <v>35</v>
      </c>
      <c r="AO26" s="9">
        <v>54</v>
      </c>
      <c r="AP26" s="9"/>
      <c r="AQ26" s="9"/>
      <c r="AR26" s="9"/>
      <c r="AS26" s="9"/>
      <c r="AT26" s="9"/>
      <c r="AU26" s="9"/>
      <c r="AV26" s="49"/>
      <c r="AW26" s="9" t="str">
        <f t="shared" si="6"/>
        <v>Yes</v>
      </c>
      <c r="AX26" s="9">
        <f t="shared" si="7"/>
        <v>35</v>
      </c>
      <c r="AY26" s="9">
        <f t="shared" si="8"/>
        <v>1</v>
      </c>
      <c r="AZ26" s="47" t="str">
        <f t="shared" si="9"/>
        <v/>
      </c>
      <c r="BA26" s="78" t="str">
        <f t="shared" si="10"/>
        <v/>
      </c>
      <c r="BB26" s="78">
        <f t="shared" si="11"/>
        <v>1</v>
      </c>
      <c r="BI26">
        <v>35</v>
      </c>
      <c r="BR26">
        <v>54</v>
      </c>
      <c r="CA26">
        <f t="shared" si="12"/>
        <v>54</v>
      </c>
      <c r="CB26" t="str">
        <f t="shared" si="13"/>
        <v/>
      </c>
      <c r="CD26" t="str">
        <f t="shared" si="14"/>
        <v/>
      </c>
      <c r="CE26">
        <f t="shared" si="15"/>
        <v>1</v>
      </c>
      <c r="CF26" t="str">
        <f t="shared" si="16"/>
        <v/>
      </c>
      <c r="CH26" s="14" t="str">
        <f t="shared" si="17"/>
        <v>Yes</v>
      </c>
      <c r="CI26" s="14" t="str">
        <f t="shared" si="18"/>
        <v/>
      </c>
      <c r="CJ26" t="str">
        <f t="shared" si="19"/>
        <v/>
      </c>
      <c r="CK26" t="str">
        <f t="shared" si="2"/>
        <v>1</v>
      </c>
      <c r="CN26">
        <v>1</v>
      </c>
    </row>
    <row r="27" spans="1:93" ht="16.2" thickBot="1" x14ac:dyDescent="0.35">
      <c r="A27" s="48" t="s">
        <v>39</v>
      </c>
      <c r="B27" s="49">
        <v>512456</v>
      </c>
      <c r="C27" s="49">
        <v>29922556</v>
      </c>
      <c r="D27" s="49" t="s">
        <v>110</v>
      </c>
      <c r="E27" s="49" t="s">
        <v>111</v>
      </c>
      <c r="F27" s="50">
        <v>44037.770833333336</v>
      </c>
      <c r="G27" s="49" t="s">
        <v>112</v>
      </c>
      <c r="H27" s="49" t="s">
        <v>113</v>
      </c>
      <c r="I27" s="49">
        <v>60310</v>
      </c>
      <c r="J27" s="49">
        <v>63347</v>
      </c>
      <c r="K27" s="49">
        <v>50</v>
      </c>
      <c r="L27" s="49">
        <v>0</v>
      </c>
      <c r="M27" s="49">
        <v>1</v>
      </c>
      <c r="N27" s="49">
        <v>50</v>
      </c>
      <c r="O27" s="49">
        <v>0</v>
      </c>
      <c r="P27" s="49">
        <v>1</v>
      </c>
      <c r="Q27" s="49">
        <v>65</v>
      </c>
      <c r="R27" s="49">
        <v>25</v>
      </c>
      <c r="S27" s="49">
        <v>1.63</v>
      </c>
      <c r="T27" s="49"/>
      <c r="U27" s="49"/>
      <c r="V27" s="49"/>
      <c r="W27" s="106">
        <v>0</v>
      </c>
      <c r="X27" s="106">
        <v>1</v>
      </c>
      <c r="Y27" s="105" t="str">
        <f t="shared" si="3"/>
        <v>0-1</v>
      </c>
      <c r="Z27" s="49" t="str">
        <f t="shared" si="4"/>
        <v>YES</v>
      </c>
      <c r="AA27" s="109">
        <v>0</v>
      </c>
      <c r="AB27" s="109">
        <v>3</v>
      </c>
      <c r="AC27" s="105">
        <f t="shared" si="0"/>
        <v>2</v>
      </c>
      <c r="AD27" s="49">
        <f t="shared" si="1"/>
        <v>1</v>
      </c>
      <c r="AE27" s="9" t="str">
        <f t="shared" si="5"/>
        <v>NO</v>
      </c>
      <c r="AF27" s="49"/>
      <c r="AG27" s="49"/>
      <c r="AH27" s="49"/>
      <c r="AI27" s="49"/>
      <c r="AJ27" s="49"/>
      <c r="AK27" s="49"/>
      <c r="AL27" s="49"/>
      <c r="AM27" s="49"/>
      <c r="AN27" s="9">
        <v>34</v>
      </c>
      <c r="AO27" s="9">
        <v>82</v>
      </c>
      <c r="AP27" s="9">
        <v>90</v>
      </c>
      <c r="AQ27" s="9"/>
      <c r="AR27" s="9"/>
      <c r="AS27" s="9"/>
      <c r="AT27" s="9"/>
      <c r="AU27" s="9"/>
      <c r="AV27" s="49"/>
      <c r="AW27" s="9" t="str">
        <f t="shared" si="6"/>
        <v>Yes</v>
      </c>
      <c r="AX27" s="9">
        <f t="shared" si="7"/>
        <v>34</v>
      </c>
      <c r="AY27" s="9">
        <f t="shared" si="8"/>
        <v>1</v>
      </c>
      <c r="AZ27" s="47" t="str">
        <f t="shared" si="9"/>
        <v/>
      </c>
      <c r="BA27" s="78" t="str">
        <f t="shared" si="10"/>
        <v/>
      </c>
      <c r="BB27" s="78">
        <f t="shared" si="11"/>
        <v>1</v>
      </c>
      <c r="BI27">
        <v>34</v>
      </c>
      <c r="BR27">
        <v>82</v>
      </c>
      <c r="BS27">
        <v>90</v>
      </c>
      <c r="CA27">
        <f t="shared" si="12"/>
        <v>82</v>
      </c>
      <c r="CB27">
        <f t="shared" si="13"/>
        <v>90</v>
      </c>
      <c r="CD27">
        <f t="shared" si="14"/>
        <v>1</v>
      </c>
      <c r="CE27" t="str">
        <f t="shared" si="15"/>
        <v/>
      </c>
      <c r="CF27" t="str">
        <f t="shared" si="16"/>
        <v/>
      </c>
      <c r="CH27" s="14" t="str">
        <f t="shared" si="17"/>
        <v>No</v>
      </c>
      <c r="CI27" s="14" t="str">
        <f t="shared" si="18"/>
        <v/>
      </c>
      <c r="CJ27">
        <f t="shared" si="19"/>
        <v>1</v>
      </c>
      <c r="CK27" t="str">
        <f t="shared" si="2"/>
        <v/>
      </c>
      <c r="CM27">
        <v>1</v>
      </c>
    </row>
    <row r="28" spans="1:93" ht="16.2" thickBot="1" x14ac:dyDescent="0.35">
      <c r="A28" s="48" t="s">
        <v>39</v>
      </c>
      <c r="B28" s="49">
        <v>512354</v>
      </c>
      <c r="C28" s="49">
        <v>29919264</v>
      </c>
      <c r="D28" s="49" t="s">
        <v>97</v>
      </c>
      <c r="E28" s="49" t="s">
        <v>98</v>
      </c>
      <c r="F28" s="50" t="s">
        <v>306</v>
      </c>
      <c r="G28" s="49" t="s">
        <v>99</v>
      </c>
      <c r="H28" s="49" t="s">
        <v>100</v>
      </c>
      <c r="I28" s="49">
        <v>113123</v>
      </c>
      <c r="J28" s="49">
        <v>113184</v>
      </c>
      <c r="K28" s="49">
        <v>50</v>
      </c>
      <c r="L28" s="49">
        <v>0</v>
      </c>
      <c r="M28" s="49">
        <v>1</v>
      </c>
      <c r="N28" s="49">
        <v>50</v>
      </c>
      <c r="O28" s="49">
        <v>0</v>
      </c>
      <c r="P28" s="49">
        <v>1</v>
      </c>
      <c r="Q28" s="49">
        <v>40</v>
      </c>
      <c r="R28" s="49">
        <v>0</v>
      </c>
      <c r="S28" s="49">
        <v>1</v>
      </c>
      <c r="T28" s="49"/>
      <c r="U28" s="49"/>
      <c r="V28" s="49"/>
      <c r="W28" s="106">
        <v>0</v>
      </c>
      <c r="X28" s="106">
        <v>0</v>
      </c>
      <c r="Y28" s="105" t="str">
        <f t="shared" si="3"/>
        <v>0-0</v>
      </c>
      <c r="Z28" s="49" t="str">
        <f t="shared" si="4"/>
        <v>NO</v>
      </c>
      <c r="AA28" s="109">
        <v>0</v>
      </c>
      <c r="AB28" s="109">
        <v>1</v>
      </c>
      <c r="AC28" s="105">
        <f t="shared" si="0"/>
        <v>1</v>
      </c>
      <c r="AD28" s="49" t="str">
        <f t="shared" si="1"/>
        <v/>
      </c>
      <c r="AE28" s="9" t="str">
        <f t="shared" si="5"/>
        <v>NO</v>
      </c>
      <c r="AF28" s="49"/>
      <c r="AG28" s="49"/>
      <c r="AH28" s="49"/>
      <c r="AI28" s="49"/>
      <c r="AJ28" s="49"/>
      <c r="AK28" s="49"/>
      <c r="AL28" s="49"/>
      <c r="AM28" s="49"/>
      <c r="AN28" s="9">
        <v>90</v>
      </c>
      <c r="AO28" s="9"/>
      <c r="AP28" s="9"/>
      <c r="AQ28" s="9"/>
      <c r="AR28" s="9"/>
      <c r="AS28" s="9"/>
      <c r="AT28" s="9"/>
      <c r="AU28" s="9"/>
      <c r="AV28" s="49"/>
      <c r="AW28" s="9" t="str">
        <f t="shared" si="6"/>
        <v>No</v>
      </c>
      <c r="AX28" s="9">
        <f t="shared" si="7"/>
        <v>90</v>
      </c>
      <c r="AY28" s="9">
        <f t="shared" si="8"/>
        <v>0</v>
      </c>
      <c r="AZ28" s="47" t="str">
        <f t="shared" si="9"/>
        <v/>
      </c>
      <c r="BA28" s="78" t="str">
        <f t="shared" si="10"/>
        <v/>
      </c>
      <c r="BB28" s="78">
        <f t="shared" si="11"/>
        <v>0</v>
      </c>
      <c r="BR28">
        <v>90</v>
      </c>
      <c r="CA28">
        <f t="shared" si="12"/>
        <v>90</v>
      </c>
      <c r="CB28" t="str">
        <f t="shared" si="13"/>
        <v/>
      </c>
      <c r="CD28">
        <f t="shared" si="14"/>
        <v>1</v>
      </c>
      <c r="CE28" t="str">
        <f t="shared" si="15"/>
        <v/>
      </c>
      <c r="CF28" t="str">
        <f t="shared" si="16"/>
        <v/>
      </c>
      <c r="CH28" s="14" t="str">
        <f t="shared" si="17"/>
        <v>No</v>
      </c>
      <c r="CI28" s="14" t="str">
        <f t="shared" si="18"/>
        <v/>
      </c>
      <c r="CJ28" t="str">
        <f t="shared" si="19"/>
        <v/>
      </c>
      <c r="CK28" t="str">
        <f t="shared" si="2"/>
        <v/>
      </c>
      <c r="CO28">
        <v>1</v>
      </c>
    </row>
    <row r="29" spans="1:93" ht="16.2" thickBot="1" x14ac:dyDescent="0.35">
      <c r="A29" s="48" t="s">
        <v>39</v>
      </c>
      <c r="B29" s="49">
        <v>512385</v>
      </c>
      <c r="C29" s="49">
        <v>29919268</v>
      </c>
      <c r="D29" s="49" t="s">
        <v>66</v>
      </c>
      <c r="E29" s="49" t="s">
        <v>67</v>
      </c>
      <c r="F29" s="50">
        <v>44038.416666666664</v>
      </c>
      <c r="G29" s="49" t="s">
        <v>114</v>
      </c>
      <c r="H29" s="49" t="s">
        <v>115</v>
      </c>
      <c r="I29" s="49">
        <v>2319612</v>
      </c>
      <c r="J29" s="49">
        <v>441088</v>
      </c>
      <c r="K29" s="49">
        <v>66</v>
      </c>
      <c r="L29" s="49">
        <v>16</v>
      </c>
      <c r="M29" s="49">
        <v>1.32</v>
      </c>
      <c r="N29" s="49">
        <v>66</v>
      </c>
      <c r="O29" s="49">
        <v>16</v>
      </c>
      <c r="P29" s="49">
        <v>1.32</v>
      </c>
      <c r="Q29" s="49">
        <v>50</v>
      </c>
      <c r="R29" s="49">
        <v>10</v>
      </c>
      <c r="S29" s="49">
        <v>1.25</v>
      </c>
      <c r="T29" s="49"/>
      <c r="U29" s="49"/>
      <c r="V29" s="49"/>
      <c r="W29" s="106">
        <v>0</v>
      </c>
      <c r="X29" s="106">
        <v>0</v>
      </c>
      <c r="Y29" s="105" t="str">
        <f t="shared" si="3"/>
        <v>0-0</v>
      </c>
      <c r="Z29" s="49" t="str">
        <f t="shared" si="4"/>
        <v>NO</v>
      </c>
      <c r="AA29" s="109">
        <v>0</v>
      </c>
      <c r="AB29" s="109">
        <v>2</v>
      </c>
      <c r="AC29" s="105">
        <f t="shared" si="0"/>
        <v>2</v>
      </c>
      <c r="AD29" s="49" t="str">
        <f t="shared" si="1"/>
        <v/>
      </c>
      <c r="AE29" s="9" t="str">
        <f t="shared" si="5"/>
        <v>NO</v>
      </c>
      <c r="AF29" s="49"/>
      <c r="AG29" s="49"/>
      <c r="AH29" s="49"/>
      <c r="AI29" s="49"/>
      <c r="AJ29" s="49"/>
      <c r="AK29" s="49"/>
      <c r="AL29" s="49"/>
      <c r="AM29" s="49"/>
      <c r="AN29" s="9">
        <v>52</v>
      </c>
      <c r="AO29" s="9">
        <v>90</v>
      </c>
      <c r="AP29" s="9"/>
      <c r="AQ29" s="9"/>
      <c r="AR29" s="9"/>
      <c r="AS29" s="9"/>
      <c r="AT29" s="9"/>
      <c r="AU29" s="9"/>
      <c r="AV29" s="49"/>
      <c r="AW29" s="9" t="str">
        <f t="shared" si="6"/>
        <v>No</v>
      </c>
      <c r="AX29" s="9">
        <f t="shared" si="7"/>
        <v>52</v>
      </c>
      <c r="AY29" s="9">
        <f t="shared" si="8"/>
        <v>0</v>
      </c>
      <c r="AZ29" s="47" t="str">
        <f t="shared" si="9"/>
        <v/>
      </c>
      <c r="BA29" s="78" t="str">
        <f t="shared" si="10"/>
        <v/>
      </c>
      <c r="BB29" s="78">
        <f t="shared" si="11"/>
        <v>0</v>
      </c>
      <c r="BR29">
        <v>52</v>
      </c>
      <c r="BS29">
        <v>90</v>
      </c>
      <c r="CA29">
        <f t="shared" si="12"/>
        <v>52</v>
      </c>
      <c r="CB29">
        <f t="shared" si="13"/>
        <v>90</v>
      </c>
      <c r="CD29" t="str">
        <f t="shared" si="14"/>
        <v/>
      </c>
      <c r="CE29">
        <f t="shared" si="15"/>
        <v>1</v>
      </c>
      <c r="CF29" t="str">
        <f t="shared" si="16"/>
        <v/>
      </c>
      <c r="CH29" s="14" t="str">
        <f t="shared" si="17"/>
        <v>Yes</v>
      </c>
      <c r="CI29" s="14" t="str">
        <f t="shared" si="18"/>
        <v>1</v>
      </c>
      <c r="CJ29" t="str">
        <f t="shared" si="19"/>
        <v/>
      </c>
      <c r="CK29" t="str">
        <f t="shared" si="2"/>
        <v/>
      </c>
      <c r="CM29">
        <v>1</v>
      </c>
    </row>
    <row r="30" spans="1:93" ht="16.2" thickBot="1" x14ac:dyDescent="0.35">
      <c r="A30" s="48" t="s">
        <v>39</v>
      </c>
      <c r="B30" s="49">
        <v>512325</v>
      </c>
      <c r="C30" s="49">
        <v>29920393</v>
      </c>
      <c r="D30" s="49" t="s">
        <v>76</v>
      </c>
      <c r="E30" s="49" t="s">
        <v>87</v>
      </c>
      <c r="F30" s="50">
        <v>44038.666666666664</v>
      </c>
      <c r="G30" s="49" t="s">
        <v>101</v>
      </c>
      <c r="H30" s="49" t="s">
        <v>102</v>
      </c>
      <c r="I30" s="49">
        <v>62523</v>
      </c>
      <c r="J30" s="49">
        <v>48224</v>
      </c>
      <c r="K30" s="49">
        <v>50</v>
      </c>
      <c r="L30" s="49">
        <v>0</v>
      </c>
      <c r="M30" s="49">
        <v>1</v>
      </c>
      <c r="N30" s="49">
        <v>70</v>
      </c>
      <c r="O30" s="49">
        <v>20</v>
      </c>
      <c r="P30" s="49">
        <v>1.4</v>
      </c>
      <c r="Q30" s="49">
        <v>45</v>
      </c>
      <c r="R30" s="49">
        <v>5</v>
      </c>
      <c r="S30" s="49">
        <v>1.1299999999999999</v>
      </c>
      <c r="T30" s="49"/>
      <c r="U30" s="49"/>
      <c r="V30" s="49"/>
      <c r="W30" s="106">
        <v>0</v>
      </c>
      <c r="X30" s="106">
        <v>1</v>
      </c>
      <c r="Y30" s="105" t="str">
        <f t="shared" si="3"/>
        <v>0-1</v>
      </c>
      <c r="Z30" s="49" t="str">
        <f t="shared" si="4"/>
        <v>YES</v>
      </c>
      <c r="AA30" s="109">
        <v>1</v>
      </c>
      <c r="AB30" s="109">
        <v>1</v>
      </c>
      <c r="AC30" s="105">
        <f t="shared" si="0"/>
        <v>1</v>
      </c>
      <c r="AD30" s="49">
        <f t="shared" si="1"/>
        <v>1</v>
      </c>
      <c r="AE30" s="9" t="str">
        <f t="shared" si="5"/>
        <v>YES</v>
      </c>
      <c r="AF30" s="49"/>
      <c r="AG30" s="49"/>
      <c r="AH30" s="49"/>
      <c r="AI30" s="49"/>
      <c r="AJ30" s="49"/>
      <c r="AK30" s="49"/>
      <c r="AL30" s="49"/>
      <c r="AM30" s="49"/>
      <c r="AN30" s="9">
        <v>13</v>
      </c>
      <c r="AO30" s="9">
        <v>53</v>
      </c>
      <c r="AP30" s="9"/>
      <c r="AQ30" s="9"/>
      <c r="AR30" s="9"/>
      <c r="AS30" s="9"/>
      <c r="AT30" s="9"/>
      <c r="AU30" s="9"/>
      <c r="AV30" s="49"/>
      <c r="AW30" s="9" t="str">
        <f t="shared" si="6"/>
        <v>Yes</v>
      </c>
      <c r="AX30" s="9">
        <f t="shared" si="7"/>
        <v>13</v>
      </c>
      <c r="AY30" s="9">
        <f t="shared" si="8"/>
        <v>0</v>
      </c>
      <c r="AZ30" s="47" t="str">
        <f t="shared" si="9"/>
        <v>Yes</v>
      </c>
      <c r="BA30" s="78" t="str">
        <f t="shared" si="10"/>
        <v>Yes</v>
      </c>
      <c r="BB30" s="78">
        <f t="shared" si="11"/>
        <v>0</v>
      </c>
      <c r="BI30">
        <v>13</v>
      </c>
      <c r="BR30">
        <v>53</v>
      </c>
      <c r="CA30">
        <f t="shared" si="12"/>
        <v>53</v>
      </c>
      <c r="CB30" t="str">
        <f t="shared" si="13"/>
        <v/>
      </c>
      <c r="CD30" t="str">
        <f t="shared" si="14"/>
        <v/>
      </c>
      <c r="CE30">
        <f t="shared" si="15"/>
        <v>1</v>
      </c>
      <c r="CF30" t="str">
        <f t="shared" si="16"/>
        <v/>
      </c>
      <c r="CH30" s="14" t="str">
        <f t="shared" si="17"/>
        <v>Yes</v>
      </c>
      <c r="CI30" s="14" t="str">
        <f t="shared" si="18"/>
        <v/>
      </c>
      <c r="CJ30" t="str">
        <f t="shared" si="19"/>
        <v/>
      </c>
      <c r="CK30" t="str">
        <f t="shared" si="2"/>
        <v>1</v>
      </c>
      <c r="CN30">
        <v>1</v>
      </c>
    </row>
    <row r="31" spans="1:93" ht="16.2" thickBot="1" x14ac:dyDescent="0.35">
      <c r="A31" s="48" t="s">
        <v>39</v>
      </c>
      <c r="B31" s="49">
        <v>512420</v>
      </c>
      <c r="C31" s="49">
        <v>29923272</v>
      </c>
      <c r="D31" s="49" t="s">
        <v>19</v>
      </c>
      <c r="E31" s="49" t="s">
        <v>116</v>
      </c>
      <c r="F31" s="50">
        <v>44039.708333333336</v>
      </c>
      <c r="G31" s="49" t="s">
        <v>117</v>
      </c>
      <c r="H31" s="49" t="s">
        <v>118</v>
      </c>
      <c r="I31" s="49">
        <v>14136987</v>
      </c>
      <c r="J31" s="49">
        <v>31322</v>
      </c>
      <c r="K31" s="49">
        <v>50</v>
      </c>
      <c r="L31" s="49">
        <v>0</v>
      </c>
      <c r="M31" s="49">
        <v>1</v>
      </c>
      <c r="N31" s="49">
        <v>50</v>
      </c>
      <c r="O31" s="49">
        <v>0</v>
      </c>
      <c r="P31" s="49">
        <v>1</v>
      </c>
      <c r="Q31" s="49">
        <v>75</v>
      </c>
      <c r="R31" s="49">
        <v>35</v>
      </c>
      <c r="S31" s="49">
        <v>1.88</v>
      </c>
      <c r="T31" s="49"/>
      <c r="U31" s="49"/>
      <c r="V31" s="49"/>
      <c r="W31" s="106">
        <v>2</v>
      </c>
      <c r="X31" s="106">
        <v>0</v>
      </c>
      <c r="Y31" s="105" t="str">
        <f t="shared" si="3"/>
        <v>2-0</v>
      </c>
      <c r="Z31" s="49" t="str">
        <f t="shared" si="4"/>
        <v>NO</v>
      </c>
      <c r="AA31" s="109">
        <v>4</v>
      </c>
      <c r="AB31" s="109">
        <v>1</v>
      </c>
      <c r="AC31" s="105">
        <f t="shared" si="0"/>
        <v>3</v>
      </c>
      <c r="AD31" s="49" t="str">
        <f t="shared" si="1"/>
        <v/>
      </c>
      <c r="AE31" s="9" t="str">
        <f t="shared" si="5"/>
        <v>YES</v>
      </c>
      <c r="AF31" s="49"/>
      <c r="AG31" s="49"/>
      <c r="AH31" s="49"/>
      <c r="AI31" s="49"/>
      <c r="AJ31" s="49"/>
      <c r="AK31" s="49"/>
      <c r="AL31" s="49"/>
      <c r="AM31" s="49"/>
      <c r="AN31" s="9">
        <v>27</v>
      </c>
      <c r="AO31" s="9">
        <v>45</v>
      </c>
      <c r="AP31" s="9">
        <v>64</v>
      </c>
      <c r="AQ31" s="9">
        <v>84</v>
      </c>
      <c r="AR31" s="9"/>
      <c r="AS31" s="9"/>
      <c r="AT31" s="9"/>
      <c r="AU31" s="9"/>
      <c r="AV31" s="49"/>
      <c r="AW31" s="9" t="str">
        <f t="shared" si="6"/>
        <v>Yes</v>
      </c>
      <c r="AX31" s="9">
        <f t="shared" si="7"/>
        <v>27</v>
      </c>
      <c r="AY31" s="9">
        <f t="shared" si="8"/>
        <v>1</v>
      </c>
      <c r="AZ31" s="47" t="str">
        <f t="shared" si="9"/>
        <v/>
      </c>
      <c r="BA31" s="78" t="str">
        <f t="shared" si="10"/>
        <v/>
      </c>
      <c r="BB31" s="78">
        <f t="shared" si="11"/>
        <v>1</v>
      </c>
      <c r="BI31">
        <v>27</v>
      </c>
      <c r="BJ31">
        <v>45</v>
      </c>
      <c r="BR31">
        <v>64</v>
      </c>
      <c r="BS31">
        <v>84</v>
      </c>
      <c r="CA31">
        <f t="shared" si="12"/>
        <v>64</v>
      </c>
      <c r="CB31">
        <f t="shared" si="13"/>
        <v>84</v>
      </c>
      <c r="CD31">
        <f t="shared" si="14"/>
        <v>1</v>
      </c>
      <c r="CE31" t="str">
        <f t="shared" si="15"/>
        <v/>
      </c>
      <c r="CF31" t="str">
        <f t="shared" si="16"/>
        <v/>
      </c>
      <c r="CH31" s="14" t="str">
        <f t="shared" si="17"/>
        <v>Yes</v>
      </c>
      <c r="CI31" s="14" t="str">
        <f t="shared" si="18"/>
        <v>1</v>
      </c>
      <c r="CJ31" t="str">
        <f t="shared" si="19"/>
        <v/>
      </c>
      <c r="CK31" t="str">
        <f t="shared" si="2"/>
        <v/>
      </c>
      <c r="CM31">
        <v>1</v>
      </c>
    </row>
    <row r="32" spans="1:93" ht="16.2" thickBot="1" x14ac:dyDescent="0.35">
      <c r="A32" s="48" t="s">
        <v>39</v>
      </c>
      <c r="B32" s="49">
        <v>512419</v>
      </c>
      <c r="C32" s="49">
        <v>29923270</v>
      </c>
      <c r="D32" s="49" t="s">
        <v>19</v>
      </c>
      <c r="E32" s="49" t="s">
        <v>116</v>
      </c>
      <c r="F32" s="50">
        <v>44039.708333333336</v>
      </c>
      <c r="G32" s="49" t="s">
        <v>119</v>
      </c>
      <c r="H32" s="49" t="s">
        <v>120</v>
      </c>
      <c r="I32" s="49">
        <v>6324659</v>
      </c>
      <c r="J32" s="49">
        <v>398186</v>
      </c>
      <c r="K32" s="49">
        <v>50</v>
      </c>
      <c r="L32" s="49">
        <v>0</v>
      </c>
      <c r="M32" s="49">
        <v>1</v>
      </c>
      <c r="N32" s="49">
        <v>50</v>
      </c>
      <c r="O32" s="49">
        <v>0</v>
      </c>
      <c r="P32" s="49">
        <v>1</v>
      </c>
      <c r="Q32" s="49">
        <v>50</v>
      </c>
      <c r="R32" s="49">
        <v>10</v>
      </c>
      <c r="S32" s="49">
        <v>1.25</v>
      </c>
      <c r="T32" s="49"/>
      <c r="U32" s="49"/>
      <c r="V32" s="49"/>
      <c r="W32" s="106">
        <v>0</v>
      </c>
      <c r="X32" s="106">
        <v>2</v>
      </c>
      <c r="Y32" s="105" t="str">
        <f t="shared" si="3"/>
        <v>0-2</v>
      </c>
      <c r="Z32" s="49" t="str">
        <f t="shared" si="4"/>
        <v>NO</v>
      </c>
      <c r="AA32" s="109">
        <v>0</v>
      </c>
      <c r="AB32" s="109">
        <v>3</v>
      </c>
      <c r="AC32" s="105">
        <f t="shared" si="0"/>
        <v>1</v>
      </c>
      <c r="AD32" s="49" t="str">
        <f t="shared" si="1"/>
        <v/>
      </c>
      <c r="AE32" s="9" t="str">
        <f t="shared" si="5"/>
        <v>NO</v>
      </c>
      <c r="AF32" s="49"/>
      <c r="AG32" s="49"/>
      <c r="AH32" s="49"/>
      <c r="AI32" s="49"/>
      <c r="AJ32" s="49"/>
      <c r="AK32" s="49"/>
      <c r="AL32" s="49"/>
      <c r="AM32" s="49"/>
      <c r="AN32" s="9">
        <v>6</v>
      </c>
      <c r="AO32" s="9">
        <v>41</v>
      </c>
      <c r="AP32" s="9">
        <v>87</v>
      </c>
      <c r="AQ32" s="9"/>
      <c r="AR32" s="9"/>
      <c r="AS32" s="9"/>
      <c r="AT32" s="9"/>
      <c r="AU32" s="9"/>
      <c r="AV32" s="49"/>
      <c r="AW32" s="9" t="str">
        <f t="shared" si="6"/>
        <v>Yes</v>
      </c>
      <c r="AX32" s="9">
        <f t="shared" si="7"/>
        <v>6</v>
      </c>
      <c r="AY32" s="9">
        <f t="shared" si="8"/>
        <v>0</v>
      </c>
      <c r="AZ32" s="47" t="str">
        <f t="shared" si="9"/>
        <v>Yes</v>
      </c>
      <c r="BA32" s="78" t="str">
        <f t="shared" si="10"/>
        <v>Yes</v>
      </c>
      <c r="BB32" s="78">
        <f t="shared" si="11"/>
        <v>0</v>
      </c>
      <c r="BI32">
        <v>6</v>
      </c>
      <c r="BJ32">
        <v>41</v>
      </c>
      <c r="BR32">
        <v>87</v>
      </c>
      <c r="CA32">
        <f t="shared" si="12"/>
        <v>87</v>
      </c>
      <c r="CB32" t="str">
        <f t="shared" si="13"/>
        <v/>
      </c>
      <c r="CD32">
        <f t="shared" si="14"/>
        <v>1</v>
      </c>
      <c r="CE32" t="str">
        <f t="shared" si="15"/>
        <v/>
      </c>
      <c r="CF32" t="str">
        <f t="shared" si="16"/>
        <v/>
      </c>
      <c r="CH32" s="14" t="str">
        <f t="shared" si="17"/>
        <v>No</v>
      </c>
      <c r="CI32" s="14" t="str">
        <f t="shared" si="18"/>
        <v/>
      </c>
      <c r="CJ32" t="str">
        <f t="shared" si="19"/>
        <v/>
      </c>
      <c r="CK32" t="str">
        <f t="shared" si="2"/>
        <v/>
      </c>
      <c r="CO32">
        <v>1</v>
      </c>
    </row>
    <row r="33" spans="1:93" ht="16.2" thickBot="1" x14ac:dyDescent="0.35">
      <c r="A33" s="48" t="s">
        <v>39</v>
      </c>
      <c r="B33" s="49">
        <v>512505</v>
      </c>
      <c r="C33" s="49">
        <v>0</v>
      </c>
      <c r="D33" s="49" t="s">
        <v>19</v>
      </c>
      <c r="E33" s="49" t="s">
        <v>116</v>
      </c>
      <c r="F33" s="50">
        <v>44040.75</v>
      </c>
      <c r="G33" s="49" t="s">
        <v>124</v>
      </c>
      <c r="H33" s="49" t="s">
        <v>125</v>
      </c>
      <c r="I33" s="49">
        <v>0</v>
      </c>
      <c r="J33" s="49">
        <v>0</v>
      </c>
      <c r="K33" s="49">
        <v>50</v>
      </c>
      <c r="L33" s="49">
        <v>0</v>
      </c>
      <c r="M33" s="49">
        <v>1</v>
      </c>
      <c r="N33" s="49">
        <v>50</v>
      </c>
      <c r="O33" s="49">
        <v>0</v>
      </c>
      <c r="P33" s="49">
        <v>1</v>
      </c>
      <c r="Q33" s="49">
        <v>75</v>
      </c>
      <c r="R33" s="49">
        <v>35</v>
      </c>
      <c r="S33" s="49">
        <v>1.88</v>
      </c>
      <c r="T33" s="49"/>
      <c r="U33" s="49"/>
      <c r="V33" s="49"/>
      <c r="W33" s="105">
        <v>1</v>
      </c>
      <c r="X33" s="105">
        <v>2</v>
      </c>
      <c r="Y33" s="105" t="str">
        <f t="shared" si="3"/>
        <v>1-2</v>
      </c>
      <c r="Z33" s="49" t="str">
        <f t="shared" si="4"/>
        <v>NO</v>
      </c>
      <c r="AA33" s="109">
        <v>3</v>
      </c>
      <c r="AB33" s="109">
        <v>4</v>
      </c>
      <c r="AC33" s="105">
        <f t="shared" si="0"/>
        <v>4</v>
      </c>
      <c r="AD33" s="49" t="str">
        <f t="shared" si="1"/>
        <v/>
      </c>
      <c r="AE33" s="9" t="str">
        <f t="shared" si="5"/>
        <v>YES</v>
      </c>
      <c r="AF33" s="49"/>
      <c r="AG33" s="49"/>
      <c r="AH33" s="49"/>
      <c r="AI33" s="49"/>
      <c r="AJ33" s="49"/>
      <c r="AK33" s="49"/>
      <c r="AL33" s="49"/>
      <c r="AM33" s="49"/>
      <c r="AN33" s="9">
        <v>22</v>
      </c>
      <c r="AO33" s="9">
        <v>39</v>
      </c>
      <c r="AP33" s="9">
        <v>44</v>
      </c>
      <c r="AQ33" s="9">
        <v>64</v>
      </c>
      <c r="AR33" s="9">
        <v>66</v>
      </c>
      <c r="AS33" s="9">
        <v>89</v>
      </c>
      <c r="AT33" s="9">
        <v>90</v>
      </c>
      <c r="AU33" s="9"/>
      <c r="AV33" s="49"/>
      <c r="AW33" s="9" t="str">
        <f t="shared" si="6"/>
        <v>Yes</v>
      </c>
      <c r="AX33" s="9">
        <f t="shared" si="7"/>
        <v>22</v>
      </c>
      <c r="AY33" s="9">
        <f t="shared" si="8"/>
        <v>1</v>
      </c>
      <c r="AZ33" s="47" t="str">
        <f t="shared" si="9"/>
        <v/>
      </c>
      <c r="BA33" s="78" t="str">
        <f t="shared" si="10"/>
        <v/>
      </c>
      <c r="BB33" s="78">
        <f t="shared" si="11"/>
        <v>1</v>
      </c>
      <c r="BI33">
        <v>22</v>
      </c>
      <c r="BJ33">
        <v>39</v>
      </c>
      <c r="BK33">
        <v>44</v>
      </c>
      <c r="BR33">
        <v>64</v>
      </c>
      <c r="BS33">
        <v>66</v>
      </c>
      <c r="BT33">
        <v>89</v>
      </c>
      <c r="BU33">
        <v>90</v>
      </c>
      <c r="CA33">
        <f t="shared" si="12"/>
        <v>64</v>
      </c>
      <c r="CB33">
        <f t="shared" si="13"/>
        <v>66</v>
      </c>
      <c r="CD33">
        <f t="shared" si="14"/>
        <v>1</v>
      </c>
      <c r="CE33" t="str">
        <f t="shared" si="15"/>
        <v/>
      </c>
      <c r="CF33" t="str">
        <f t="shared" si="16"/>
        <v/>
      </c>
      <c r="CH33" s="14" t="str">
        <f t="shared" si="17"/>
        <v>Yes</v>
      </c>
      <c r="CI33" s="14" t="str">
        <f t="shared" si="18"/>
        <v>1</v>
      </c>
      <c r="CJ33" t="str">
        <f t="shared" si="19"/>
        <v/>
      </c>
      <c r="CK33" t="str">
        <f t="shared" si="2"/>
        <v/>
      </c>
      <c r="CM33">
        <v>1</v>
      </c>
    </row>
    <row r="34" spans="1:93" ht="16.2" thickBot="1" x14ac:dyDescent="0.35">
      <c r="A34" s="48" t="s">
        <v>39</v>
      </c>
      <c r="B34" s="49">
        <v>512607</v>
      </c>
      <c r="C34" s="49">
        <v>0</v>
      </c>
      <c r="D34" s="49" t="s">
        <v>20</v>
      </c>
      <c r="E34" s="49" t="s">
        <v>21</v>
      </c>
      <c r="F34" s="50">
        <v>44041.75</v>
      </c>
      <c r="G34" s="49" t="s">
        <v>136</v>
      </c>
      <c r="H34" s="49" t="s">
        <v>137</v>
      </c>
      <c r="I34" s="49">
        <v>0</v>
      </c>
      <c r="J34" s="49">
        <v>0</v>
      </c>
      <c r="K34" s="49">
        <v>50</v>
      </c>
      <c r="L34" s="49">
        <v>0</v>
      </c>
      <c r="M34" s="49">
        <v>1</v>
      </c>
      <c r="N34" s="49">
        <v>50</v>
      </c>
      <c r="O34" s="49">
        <v>0</v>
      </c>
      <c r="P34" s="49">
        <v>1</v>
      </c>
      <c r="Q34" s="49">
        <v>50</v>
      </c>
      <c r="R34" s="49">
        <v>10</v>
      </c>
      <c r="S34" s="49">
        <v>1.25</v>
      </c>
      <c r="T34" s="49"/>
      <c r="U34" s="49"/>
      <c r="V34" s="49"/>
      <c r="W34" s="105">
        <v>1</v>
      </c>
      <c r="X34" s="105">
        <v>1</v>
      </c>
      <c r="Y34" s="105" t="str">
        <f t="shared" si="3"/>
        <v>1-1</v>
      </c>
      <c r="Z34" s="49" t="str">
        <f t="shared" si="4"/>
        <v>NO</v>
      </c>
      <c r="AA34" s="109">
        <v>1</v>
      </c>
      <c r="AB34" s="109">
        <v>1</v>
      </c>
      <c r="AC34" s="105">
        <f t="shared" si="0"/>
        <v>0</v>
      </c>
      <c r="AD34" s="49" t="str">
        <f t="shared" si="1"/>
        <v/>
      </c>
      <c r="AE34" s="9" t="str">
        <f t="shared" si="5"/>
        <v>YES</v>
      </c>
      <c r="AF34" s="49"/>
      <c r="AG34" s="49"/>
      <c r="AH34" s="49"/>
      <c r="AI34" s="49"/>
      <c r="AJ34" s="49"/>
      <c r="AK34" s="49"/>
      <c r="AL34" s="49"/>
      <c r="AM34" s="49"/>
      <c r="AN34" s="9">
        <v>23</v>
      </c>
      <c r="AO34" s="9">
        <v>33</v>
      </c>
      <c r="AP34" s="9"/>
      <c r="AQ34" s="9"/>
      <c r="AR34" s="9"/>
      <c r="AS34" s="9"/>
      <c r="AT34" s="9"/>
      <c r="AU34" s="9"/>
      <c r="AV34" s="49"/>
      <c r="AW34" s="9" t="str">
        <f t="shared" si="6"/>
        <v>Yes</v>
      </c>
      <c r="AX34" s="9">
        <f t="shared" si="7"/>
        <v>23</v>
      </c>
      <c r="AY34" s="9">
        <f t="shared" si="8"/>
        <v>1</v>
      </c>
      <c r="AZ34" s="47" t="str">
        <f t="shared" si="9"/>
        <v/>
      </c>
      <c r="BA34" s="78" t="str">
        <f t="shared" si="10"/>
        <v/>
      </c>
      <c r="BB34" s="78">
        <f t="shared" si="11"/>
        <v>1</v>
      </c>
      <c r="BI34">
        <v>23</v>
      </c>
      <c r="BJ34">
        <v>33</v>
      </c>
      <c r="CA34" t="str">
        <f t="shared" si="12"/>
        <v/>
      </c>
      <c r="CB34" t="str">
        <f t="shared" si="13"/>
        <v/>
      </c>
      <c r="CD34" t="str">
        <f t="shared" si="14"/>
        <v/>
      </c>
      <c r="CE34" t="str">
        <f t="shared" si="15"/>
        <v/>
      </c>
      <c r="CF34">
        <f t="shared" si="16"/>
        <v>1</v>
      </c>
      <c r="CH34" s="14" t="str">
        <f t="shared" si="17"/>
        <v>No</v>
      </c>
      <c r="CI34" s="14" t="str">
        <f t="shared" si="18"/>
        <v/>
      </c>
      <c r="CJ34" t="str">
        <f t="shared" si="19"/>
        <v/>
      </c>
      <c r="CK34" t="str">
        <f t="shared" si="2"/>
        <v/>
      </c>
      <c r="CO34">
        <v>1</v>
      </c>
    </row>
    <row r="35" spans="1:93" ht="16.2" thickBot="1" x14ac:dyDescent="0.35">
      <c r="A35" s="48" t="s">
        <v>39</v>
      </c>
      <c r="B35" s="49">
        <v>512608</v>
      </c>
      <c r="C35" s="49">
        <v>0</v>
      </c>
      <c r="D35" s="49" t="s">
        <v>20</v>
      </c>
      <c r="E35" s="49" t="s">
        <v>21</v>
      </c>
      <c r="F35" s="50">
        <v>44041.75</v>
      </c>
      <c r="G35" s="49" t="s">
        <v>96</v>
      </c>
      <c r="H35" s="49" t="s">
        <v>138</v>
      </c>
      <c r="I35" s="49">
        <v>0</v>
      </c>
      <c r="J35" s="49">
        <v>0</v>
      </c>
      <c r="K35" s="49">
        <v>75</v>
      </c>
      <c r="L35" s="49">
        <v>25</v>
      </c>
      <c r="M35" s="49">
        <v>1.5</v>
      </c>
      <c r="N35" s="49">
        <v>75</v>
      </c>
      <c r="O35" s="49">
        <v>25</v>
      </c>
      <c r="P35" s="49">
        <v>1.5</v>
      </c>
      <c r="Q35" s="49">
        <v>50</v>
      </c>
      <c r="R35" s="49">
        <v>10</v>
      </c>
      <c r="S35" s="49">
        <v>1.25</v>
      </c>
      <c r="T35" s="49"/>
      <c r="U35" s="49"/>
      <c r="V35" s="49"/>
      <c r="W35" s="105">
        <v>2</v>
      </c>
      <c r="X35" s="105">
        <v>1</v>
      </c>
      <c r="Y35" s="105" t="str">
        <f t="shared" si="3"/>
        <v>2-1</v>
      </c>
      <c r="Z35" s="49" t="str">
        <f t="shared" si="4"/>
        <v>NO</v>
      </c>
      <c r="AA35" s="109">
        <v>3</v>
      </c>
      <c r="AB35" s="109">
        <v>3</v>
      </c>
      <c r="AC35" s="105">
        <f t="shared" si="0"/>
        <v>3</v>
      </c>
      <c r="AD35" s="49" t="str">
        <f t="shared" si="1"/>
        <v/>
      </c>
      <c r="AE35" s="9" t="str">
        <f t="shared" si="5"/>
        <v>YES</v>
      </c>
      <c r="AF35" s="49"/>
      <c r="AG35" s="49"/>
      <c r="AH35" s="49"/>
      <c r="AI35" s="49"/>
      <c r="AJ35" s="49"/>
      <c r="AK35" s="49"/>
      <c r="AL35" s="49"/>
      <c r="AM35" s="49"/>
      <c r="AN35" s="9">
        <v>34</v>
      </c>
      <c r="AO35" s="9">
        <v>41</v>
      </c>
      <c r="AP35" s="9">
        <v>45</v>
      </c>
      <c r="AQ35" s="9"/>
      <c r="AR35" s="9"/>
      <c r="AS35" s="9"/>
      <c r="AT35" s="9"/>
      <c r="AU35" s="9"/>
      <c r="AV35" s="49"/>
      <c r="AW35" s="9" t="str">
        <f t="shared" si="6"/>
        <v>Yes</v>
      </c>
      <c r="AX35" s="9">
        <f t="shared" si="7"/>
        <v>34</v>
      </c>
      <c r="AY35" s="9">
        <f t="shared" si="8"/>
        <v>1</v>
      </c>
      <c r="AZ35" s="47" t="str">
        <f t="shared" si="9"/>
        <v/>
      </c>
      <c r="BA35" s="78" t="str">
        <f t="shared" si="10"/>
        <v/>
      </c>
      <c r="BB35" s="78">
        <f t="shared" si="11"/>
        <v>1</v>
      </c>
      <c r="BI35">
        <v>34</v>
      </c>
      <c r="BJ35">
        <v>41</v>
      </c>
      <c r="BK35">
        <v>45</v>
      </c>
      <c r="CA35" t="str">
        <f t="shared" si="12"/>
        <v/>
      </c>
      <c r="CB35" t="str">
        <f t="shared" si="13"/>
        <v/>
      </c>
      <c r="CD35" t="str">
        <f t="shared" si="14"/>
        <v/>
      </c>
      <c r="CE35" t="str">
        <f t="shared" si="15"/>
        <v/>
      </c>
      <c r="CF35">
        <f t="shared" si="16"/>
        <v>1</v>
      </c>
      <c r="CH35" s="14" t="str">
        <f t="shared" si="17"/>
        <v>No</v>
      </c>
      <c r="CI35" s="14" t="str">
        <f t="shared" si="18"/>
        <v/>
      </c>
      <c r="CJ35" t="str">
        <f t="shared" si="19"/>
        <v/>
      </c>
      <c r="CK35" t="str">
        <f t="shared" si="2"/>
        <v/>
      </c>
      <c r="CO35">
        <v>1</v>
      </c>
    </row>
    <row r="36" spans="1:93" ht="16.2" thickBot="1" x14ac:dyDescent="0.35">
      <c r="A36" s="48" t="s">
        <v>39</v>
      </c>
      <c r="B36" s="49">
        <v>512714</v>
      </c>
      <c r="C36" s="49">
        <v>29920807</v>
      </c>
      <c r="D36" s="49" t="s">
        <v>19</v>
      </c>
      <c r="E36" s="49" t="s">
        <v>32</v>
      </c>
      <c r="F36" s="50">
        <v>44041.708333333336</v>
      </c>
      <c r="G36" s="49" t="s">
        <v>145</v>
      </c>
      <c r="H36" s="49" t="s">
        <v>34</v>
      </c>
      <c r="I36" s="49">
        <v>3782270</v>
      </c>
      <c r="J36" s="49">
        <v>10833201</v>
      </c>
      <c r="K36" s="49">
        <v>50</v>
      </c>
      <c r="L36" s="49">
        <v>0</v>
      </c>
      <c r="M36" s="49">
        <v>1</v>
      </c>
      <c r="N36" s="49">
        <v>50</v>
      </c>
      <c r="O36" s="49">
        <v>0</v>
      </c>
      <c r="P36" s="49">
        <v>1</v>
      </c>
      <c r="Q36" s="49">
        <v>63</v>
      </c>
      <c r="R36" s="49">
        <v>23</v>
      </c>
      <c r="S36" s="49">
        <v>1.58</v>
      </c>
      <c r="T36" s="49"/>
      <c r="U36" s="49"/>
      <c r="V36" s="49"/>
      <c r="W36" s="106">
        <v>0</v>
      </c>
      <c r="X36" s="106">
        <v>1</v>
      </c>
      <c r="Y36" s="105" t="str">
        <f t="shared" si="3"/>
        <v>0-1</v>
      </c>
      <c r="Z36" s="49" t="str">
        <f t="shared" si="4"/>
        <v>YES</v>
      </c>
      <c r="AA36" s="109">
        <v>0</v>
      </c>
      <c r="AB36" s="109">
        <v>2</v>
      </c>
      <c r="AC36" s="105">
        <f t="shared" si="0"/>
        <v>1</v>
      </c>
      <c r="AD36" s="49">
        <f t="shared" si="1"/>
        <v>1</v>
      </c>
      <c r="AE36" s="9" t="str">
        <f t="shared" si="5"/>
        <v>NO</v>
      </c>
      <c r="AF36" s="49"/>
      <c r="AG36" s="49"/>
      <c r="AH36" s="49">
        <v>1.99</v>
      </c>
      <c r="AI36" s="49">
        <v>2.6</v>
      </c>
      <c r="AJ36" s="49">
        <v>3.7</v>
      </c>
      <c r="AK36" s="49">
        <v>8</v>
      </c>
      <c r="AL36" s="49" t="s">
        <v>174</v>
      </c>
      <c r="AM36" s="49"/>
      <c r="AN36" s="9">
        <v>42</v>
      </c>
      <c r="AO36" s="9">
        <v>87</v>
      </c>
      <c r="AP36" s="9"/>
      <c r="AQ36" s="9"/>
      <c r="AR36" s="9"/>
      <c r="AS36" s="9"/>
      <c r="AT36" s="9"/>
      <c r="AU36" s="9"/>
      <c r="AV36" s="49"/>
      <c r="AW36" s="9" t="str">
        <f t="shared" si="6"/>
        <v>Yes</v>
      </c>
      <c r="AX36" s="9">
        <f t="shared" si="7"/>
        <v>42</v>
      </c>
      <c r="AY36" s="9">
        <f t="shared" si="8"/>
        <v>1</v>
      </c>
      <c r="AZ36" s="47" t="str">
        <f t="shared" si="9"/>
        <v/>
      </c>
      <c r="BA36" s="78" t="str">
        <f t="shared" si="10"/>
        <v/>
      </c>
      <c r="BB36" s="78">
        <f t="shared" si="11"/>
        <v>1</v>
      </c>
      <c r="BI36">
        <v>42</v>
      </c>
      <c r="BR36">
        <v>87</v>
      </c>
      <c r="CA36">
        <f t="shared" si="12"/>
        <v>87</v>
      </c>
      <c r="CB36" t="str">
        <f t="shared" si="13"/>
        <v/>
      </c>
      <c r="CD36">
        <f t="shared" si="14"/>
        <v>1</v>
      </c>
      <c r="CE36" t="str">
        <f t="shared" si="15"/>
        <v/>
      </c>
      <c r="CF36" t="str">
        <f t="shared" si="16"/>
        <v/>
      </c>
      <c r="CH36" s="14" t="str">
        <f t="shared" si="17"/>
        <v>No</v>
      </c>
      <c r="CI36" s="14" t="str">
        <f t="shared" si="18"/>
        <v/>
      </c>
      <c r="CJ36" t="str">
        <f t="shared" si="19"/>
        <v/>
      </c>
      <c r="CK36" t="str">
        <f t="shared" si="2"/>
        <v/>
      </c>
      <c r="CO36">
        <v>1</v>
      </c>
    </row>
    <row r="37" spans="1:93" ht="16.2" thickBot="1" x14ac:dyDescent="0.35">
      <c r="A37" s="48" t="s">
        <v>39</v>
      </c>
      <c r="B37" s="49">
        <v>513041</v>
      </c>
      <c r="C37" s="49">
        <v>29930802</v>
      </c>
      <c r="D37" s="49" t="s">
        <v>19</v>
      </c>
      <c r="E37" s="49" t="s">
        <v>116</v>
      </c>
      <c r="F37" s="50">
        <v>44043.708333333336</v>
      </c>
      <c r="G37" s="49" t="s">
        <v>125</v>
      </c>
      <c r="H37" s="49" t="s">
        <v>166</v>
      </c>
      <c r="I37" s="49">
        <v>22623366</v>
      </c>
      <c r="J37" s="49">
        <v>774892</v>
      </c>
      <c r="K37" s="49">
        <v>50</v>
      </c>
      <c r="L37" s="49">
        <v>0</v>
      </c>
      <c r="M37" s="49">
        <v>1</v>
      </c>
      <c r="N37" s="49">
        <v>67</v>
      </c>
      <c r="O37" s="49">
        <v>17</v>
      </c>
      <c r="P37" s="49">
        <v>1.34</v>
      </c>
      <c r="Q37" s="49">
        <v>80</v>
      </c>
      <c r="R37" s="49">
        <v>40</v>
      </c>
      <c r="S37" s="49">
        <v>2</v>
      </c>
      <c r="T37" s="49"/>
      <c r="U37" s="49"/>
      <c r="V37" s="49"/>
      <c r="W37" s="106">
        <v>0</v>
      </c>
      <c r="X37" s="106">
        <v>1</v>
      </c>
      <c r="Y37" s="105" t="str">
        <f t="shared" si="3"/>
        <v>0-1</v>
      </c>
      <c r="Z37" s="49" t="str">
        <f t="shared" si="4"/>
        <v>YES</v>
      </c>
      <c r="AA37" s="109">
        <v>3</v>
      </c>
      <c r="AB37" s="109">
        <v>2</v>
      </c>
      <c r="AC37" s="105">
        <f t="shared" si="0"/>
        <v>4</v>
      </c>
      <c r="AD37" s="49">
        <f t="shared" si="1"/>
        <v>1</v>
      </c>
      <c r="AE37" s="9" t="str">
        <f t="shared" si="5"/>
        <v>YES</v>
      </c>
      <c r="AF37" s="49">
        <v>1.1399999999999999</v>
      </c>
      <c r="AG37" s="49"/>
      <c r="AH37" s="49">
        <v>1.72</v>
      </c>
      <c r="AI37" s="49">
        <v>1.95</v>
      </c>
      <c r="AJ37" s="49">
        <v>2.75</v>
      </c>
      <c r="AK37" s="49"/>
      <c r="AL37" s="49" t="s">
        <v>172</v>
      </c>
      <c r="AM37" s="49"/>
      <c r="AN37" s="9">
        <v>15</v>
      </c>
      <c r="AO37" s="9">
        <v>67</v>
      </c>
      <c r="AP37" s="9">
        <v>79</v>
      </c>
      <c r="AQ37" s="9">
        <v>82</v>
      </c>
      <c r="AR37" s="9">
        <v>90</v>
      </c>
      <c r="AS37" s="9"/>
      <c r="AT37" s="9"/>
      <c r="AU37" s="9"/>
      <c r="AV37" s="49"/>
      <c r="AW37" s="9" t="str">
        <f t="shared" si="6"/>
        <v>Yes</v>
      </c>
      <c r="AX37" s="9">
        <f t="shared" si="7"/>
        <v>15</v>
      </c>
      <c r="AY37" s="9">
        <f t="shared" si="8"/>
        <v>0</v>
      </c>
      <c r="AZ37" s="47" t="str">
        <f t="shared" si="9"/>
        <v/>
      </c>
      <c r="BA37" s="78" t="str">
        <f t="shared" si="10"/>
        <v>Yes</v>
      </c>
      <c r="BB37" s="78">
        <f t="shared" si="11"/>
        <v>0</v>
      </c>
      <c r="BI37">
        <v>15</v>
      </c>
      <c r="BR37">
        <v>67</v>
      </c>
      <c r="BS37">
        <v>79</v>
      </c>
      <c r="BT37">
        <v>82</v>
      </c>
      <c r="BU37">
        <v>90</v>
      </c>
      <c r="CA37">
        <f t="shared" si="12"/>
        <v>67</v>
      </c>
      <c r="CB37">
        <f t="shared" si="13"/>
        <v>79</v>
      </c>
      <c r="CD37">
        <f t="shared" si="14"/>
        <v>1</v>
      </c>
      <c r="CE37" t="str">
        <f t="shared" si="15"/>
        <v/>
      </c>
      <c r="CF37" t="str">
        <f t="shared" si="16"/>
        <v/>
      </c>
      <c r="CH37" s="14" t="str">
        <f t="shared" si="17"/>
        <v>No</v>
      </c>
      <c r="CI37" s="14" t="str">
        <f t="shared" si="18"/>
        <v/>
      </c>
      <c r="CJ37">
        <f t="shared" si="19"/>
        <v>1</v>
      </c>
      <c r="CK37" t="str">
        <f t="shared" si="2"/>
        <v/>
      </c>
      <c r="CM37">
        <v>1</v>
      </c>
    </row>
    <row r="38" spans="1:93" ht="16.2" thickBot="1" x14ac:dyDescent="0.35">
      <c r="A38" s="48" t="s">
        <v>39</v>
      </c>
      <c r="B38" s="49">
        <v>512848</v>
      </c>
      <c r="C38" s="49">
        <v>29930779</v>
      </c>
      <c r="D38" s="49" t="s">
        <v>19</v>
      </c>
      <c r="E38" s="49" t="s">
        <v>116</v>
      </c>
      <c r="F38" s="50">
        <v>44043.708333333336</v>
      </c>
      <c r="G38" s="49" t="s">
        <v>146</v>
      </c>
      <c r="H38" s="49" t="s">
        <v>147</v>
      </c>
      <c r="I38" s="49">
        <v>1146634</v>
      </c>
      <c r="J38" s="49">
        <v>778909</v>
      </c>
      <c r="K38" s="49">
        <v>100</v>
      </c>
      <c r="L38" s="49">
        <v>50</v>
      </c>
      <c r="M38" s="49">
        <v>2</v>
      </c>
      <c r="N38" s="49">
        <v>50</v>
      </c>
      <c r="O38" s="49">
        <v>0</v>
      </c>
      <c r="P38" s="49">
        <v>1</v>
      </c>
      <c r="Q38" s="49">
        <v>100</v>
      </c>
      <c r="R38" s="49">
        <v>60</v>
      </c>
      <c r="S38" s="49">
        <v>2.5</v>
      </c>
      <c r="T38" s="49"/>
      <c r="U38" s="49"/>
      <c r="V38" s="49"/>
      <c r="W38" s="106">
        <v>2</v>
      </c>
      <c r="X38" s="106">
        <v>0</v>
      </c>
      <c r="Y38" s="105" t="str">
        <f t="shared" si="3"/>
        <v>2-0</v>
      </c>
      <c r="Z38" s="49" t="str">
        <f t="shared" si="4"/>
        <v>NO</v>
      </c>
      <c r="AA38" s="109">
        <v>4</v>
      </c>
      <c r="AB38" s="109">
        <v>0</v>
      </c>
      <c r="AC38" s="105">
        <f t="shared" si="0"/>
        <v>2</v>
      </c>
      <c r="AD38" s="49"/>
      <c r="AE38" s="9" t="str">
        <f t="shared" si="5"/>
        <v>NO</v>
      </c>
      <c r="AF38" s="49"/>
      <c r="AG38" s="49"/>
      <c r="AH38" s="49"/>
      <c r="AI38" s="49"/>
      <c r="AJ38" s="49"/>
      <c r="AK38" s="49"/>
      <c r="AL38" s="49"/>
      <c r="AM38" s="49"/>
      <c r="AN38" s="9">
        <v>29</v>
      </c>
      <c r="AO38" s="9">
        <v>38</v>
      </c>
      <c r="AP38" s="9">
        <v>59</v>
      </c>
      <c r="AQ38" s="9">
        <v>85</v>
      </c>
      <c r="AR38" s="9"/>
      <c r="AS38" s="9"/>
      <c r="AT38" s="9"/>
      <c r="AU38" s="9"/>
      <c r="AV38" s="49"/>
      <c r="AW38" s="9" t="str">
        <f t="shared" si="6"/>
        <v>Yes</v>
      </c>
      <c r="AX38" s="9">
        <f t="shared" si="7"/>
        <v>29</v>
      </c>
      <c r="AY38" s="9">
        <f t="shared" si="8"/>
        <v>1</v>
      </c>
      <c r="AZ38" s="47" t="str">
        <f t="shared" si="9"/>
        <v/>
      </c>
      <c r="BA38" s="78" t="str">
        <f t="shared" si="10"/>
        <v/>
      </c>
      <c r="BB38" s="78">
        <f t="shared" si="11"/>
        <v>1</v>
      </c>
      <c r="BI38">
        <v>29</v>
      </c>
      <c r="BJ38">
        <v>38</v>
      </c>
      <c r="BR38">
        <v>59</v>
      </c>
      <c r="BS38">
        <v>85</v>
      </c>
      <c r="CA38">
        <f t="shared" si="12"/>
        <v>59</v>
      </c>
      <c r="CB38">
        <f t="shared" si="13"/>
        <v>85</v>
      </c>
      <c r="CD38" t="str">
        <f t="shared" si="14"/>
        <v/>
      </c>
      <c r="CE38">
        <f t="shared" si="15"/>
        <v>1</v>
      </c>
      <c r="CF38" t="str">
        <f t="shared" si="16"/>
        <v/>
      </c>
      <c r="CH38" s="14" t="str">
        <f t="shared" si="17"/>
        <v>Yes</v>
      </c>
      <c r="CI38" s="14" t="str">
        <f t="shared" si="18"/>
        <v>1</v>
      </c>
      <c r="CJ38" t="str">
        <f t="shared" si="19"/>
        <v/>
      </c>
      <c r="CK38" t="str">
        <f t="shared" si="2"/>
        <v/>
      </c>
      <c r="CM38">
        <v>1</v>
      </c>
    </row>
    <row r="39" spans="1:93" ht="16.2" thickBot="1" x14ac:dyDescent="0.35">
      <c r="A39" s="48" t="s">
        <v>39</v>
      </c>
      <c r="B39" s="49">
        <v>512888</v>
      </c>
      <c r="C39" s="49">
        <v>29932452</v>
      </c>
      <c r="D39" s="49" t="s">
        <v>110</v>
      </c>
      <c r="E39" s="49" t="s">
        <v>148</v>
      </c>
      <c r="F39" s="50">
        <v>44043.833333333336</v>
      </c>
      <c r="G39" s="49" t="s">
        <v>151</v>
      </c>
      <c r="H39" s="49" t="s">
        <v>152</v>
      </c>
      <c r="I39" s="49">
        <v>60302</v>
      </c>
      <c r="J39" s="49">
        <v>1270340</v>
      </c>
      <c r="K39" s="49">
        <v>50</v>
      </c>
      <c r="L39" s="49">
        <v>0</v>
      </c>
      <c r="M39" s="49">
        <v>1</v>
      </c>
      <c r="N39" s="49">
        <v>50</v>
      </c>
      <c r="O39" s="49">
        <v>0</v>
      </c>
      <c r="P39" s="49">
        <v>1</v>
      </c>
      <c r="Q39" s="49">
        <v>50</v>
      </c>
      <c r="R39" s="49">
        <v>10</v>
      </c>
      <c r="S39" s="49">
        <v>1.25</v>
      </c>
      <c r="T39" s="49"/>
      <c r="U39" s="49"/>
      <c r="V39" s="49"/>
      <c r="W39" s="105">
        <v>2</v>
      </c>
      <c r="X39" s="105">
        <v>1</v>
      </c>
      <c r="Y39" s="105" t="str">
        <f t="shared" si="3"/>
        <v>2-1</v>
      </c>
      <c r="Z39" s="49" t="str">
        <f t="shared" si="4"/>
        <v>NO</v>
      </c>
      <c r="AA39" s="109">
        <v>3</v>
      </c>
      <c r="AB39" s="109">
        <v>1</v>
      </c>
      <c r="AC39" s="105">
        <f t="shared" si="0"/>
        <v>1</v>
      </c>
      <c r="AD39" s="49"/>
      <c r="AE39" s="9" t="str">
        <f t="shared" si="5"/>
        <v>YES</v>
      </c>
      <c r="AF39" s="49"/>
      <c r="AG39" s="49"/>
      <c r="AH39" s="49"/>
      <c r="AI39" s="49"/>
      <c r="AJ39" s="49"/>
      <c r="AK39" s="49"/>
      <c r="AL39" s="49"/>
      <c r="AM39" s="49"/>
      <c r="AN39" s="9">
        <v>17</v>
      </c>
      <c r="AO39" s="9">
        <v>23</v>
      </c>
      <c r="AP39" s="9">
        <v>31</v>
      </c>
      <c r="AQ39" s="9">
        <v>74</v>
      </c>
      <c r="AR39" s="9"/>
      <c r="AS39" s="9"/>
      <c r="AT39" s="9"/>
      <c r="AU39" s="9"/>
      <c r="AV39" s="49"/>
      <c r="AW39" s="9" t="str">
        <f t="shared" si="6"/>
        <v>Yes</v>
      </c>
      <c r="AX39" s="9">
        <f t="shared" si="7"/>
        <v>17</v>
      </c>
      <c r="AY39" s="9">
        <f t="shared" si="8"/>
        <v>1</v>
      </c>
      <c r="AZ39" s="47" t="str">
        <f t="shared" si="9"/>
        <v/>
      </c>
      <c r="BA39" s="78" t="str">
        <f t="shared" si="10"/>
        <v>Yes</v>
      </c>
      <c r="BB39" s="78">
        <f t="shared" si="11"/>
        <v>0</v>
      </c>
      <c r="BI39">
        <v>17</v>
      </c>
      <c r="BJ39">
        <v>23</v>
      </c>
      <c r="BK39">
        <v>31</v>
      </c>
      <c r="BR39">
        <v>74</v>
      </c>
      <c r="CA39">
        <f t="shared" si="12"/>
        <v>74</v>
      </c>
      <c r="CB39" t="str">
        <f t="shared" si="13"/>
        <v/>
      </c>
      <c r="CD39">
        <f t="shared" si="14"/>
        <v>1</v>
      </c>
      <c r="CE39" t="str">
        <f t="shared" si="15"/>
        <v/>
      </c>
      <c r="CF39" t="str">
        <f t="shared" si="16"/>
        <v/>
      </c>
      <c r="CH39" s="14" t="str">
        <f t="shared" si="17"/>
        <v>No</v>
      </c>
      <c r="CI39" s="14" t="str">
        <f t="shared" si="18"/>
        <v/>
      </c>
      <c r="CJ39" t="str">
        <f t="shared" si="19"/>
        <v/>
      </c>
      <c r="CK39" t="str">
        <f t="shared" si="2"/>
        <v/>
      </c>
      <c r="CO39">
        <v>1</v>
      </c>
    </row>
    <row r="40" spans="1:93" ht="16.2" thickBot="1" x14ac:dyDescent="0.35">
      <c r="A40" s="48" t="s">
        <v>39</v>
      </c>
      <c r="B40" s="49">
        <v>512893</v>
      </c>
      <c r="C40" s="49">
        <v>29932457</v>
      </c>
      <c r="D40" s="49" t="s">
        <v>110</v>
      </c>
      <c r="E40" s="49" t="s">
        <v>148</v>
      </c>
      <c r="F40" s="50">
        <v>44043.833333333336</v>
      </c>
      <c r="G40" s="49" t="s">
        <v>149</v>
      </c>
      <c r="H40" s="49" t="s">
        <v>150</v>
      </c>
      <c r="I40" s="49">
        <v>60303</v>
      </c>
      <c r="J40" s="49">
        <v>522041</v>
      </c>
      <c r="K40" s="49">
        <v>70</v>
      </c>
      <c r="L40" s="49">
        <v>20</v>
      </c>
      <c r="M40" s="49">
        <v>1.4</v>
      </c>
      <c r="N40" s="49">
        <v>50</v>
      </c>
      <c r="O40" s="49">
        <v>0</v>
      </c>
      <c r="P40" s="49">
        <v>1</v>
      </c>
      <c r="Q40" s="49">
        <v>55</v>
      </c>
      <c r="R40" s="49">
        <v>15</v>
      </c>
      <c r="S40" s="49">
        <v>1.38</v>
      </c>
      <c r="T40" s="49"/>
      <c r="U40" s="49"/>
      <c r="V40" s="49"/>
      <c r="W40" s="105">
        <v>1</v>
      </c>
      <c r="X40" s="105">
        <v>1</v>
      </c>
      <c r="Y40" s="105" t="str">
        <f t="shared" si="3"/>
        <v>1-1</v>
      </c>
      <c r="Z40" s="49" t="str">
        <f t="shared" si="4"/>
        <v>NO</v>
      </c>
      <c r="AA40" s="109">
        <v>1</v>
      </c>
      <c r="AB40" s="109">
        <v>2</v>
      </c>
      <c r="AC40" s="105">
        <f t="shared" si="0"/>
        <v>1</v>
      </c>
      <c r="AD40" s="49"/>
      <c r="AE40" s="9" t="str">
        <f t="shared" si="5"/>
        <v>YES</v>
      </c>
      <c r="AF40" s="49"/>
      <c r="AG40" s="49"/>
      <c r="AH40" s="49"/>
      <c r="AI40" s="49"/>
      <c r="AJ40" s="49"/>
      <c r="AK40" s="49"/>
      <c r="AL40" s="49"/>
      <c r="AM40" s="49"/>
      <c r="AN40" s="9">
        <v>30</v>
      </c>
      <c r="AO40" s="9">
        <v>45</v>
      </c>
      <c r="AP40" s="9">
        <v>90</v>
      </c>
      <c r="AQ40" s="9"/>
      <c r="AR40" s="9"/>
      <c r="AS40" s="9"/>
      <c r="AT40" s="9"/>
      <c r="AU40" s="9"/>
      <c r="AV40" s="49"/>
      <c r="AW40" s="9" t="str">
        <f t="shared" si="6"/>
        <v>Yes</v>
      </c>
      <c r="AX40" s="9">
        <f t="shared" si="7"/>
        <v>30</v>
      </c>
      <c r="AY40" s="9">
        <f t="shared" si="8"/>
        <v>1</v>
      </c>
      <c r="AZ40" s="47" t="str">
        <f t="shared" si="9"/>
        <v/>
      </c>
      <c r="BA40" s="78" t="str">
        <f t="shared" si="10"/>
        <v/>
      </c>
      <c r="BB40" s="78">
        <f t="shared" si="11"/>
        <v>1</v>
      </c>
      <c r="BI40">
        <v>30</v>
      </c>
      <c r="BJ40">
        <v>45</v>
      </c>
      <c r="BR40">
        <v>90</v>
      </c>
      <c r="CA40">
        <f t="shared" si="12"/>
        <v>90</v>
      </c>
      <c r="CB40" t="str">
        <f t="shared" si="13"/>
        <v/>
      </c>
      <c r="CD40">
        <f t="shared" si="14"/>
        <v>1</v>
      </c>
      <c r="CE40" t="str">
        <f t="shared" si="15"/>
        <v/>
      </c>
      <c r="CF40" t="str">
        <f t="shared" si="16"/>
        <v/>
      </c>
      <c r="CH40" s="14" t="str">
        <f t="shared" si="17"/>
        <v>No</v>
      </c>
      <c r="CI40" s="14" t="str">
        <f t="shared" si="18"/>
        <v/>
      </c>
      <c r="CJ40" t="str">
        <f t="shared" si="19"/>
        <v/>
      </c>
      <c r="CK40" t="str">
        <f t="shared" si="2"/>
        <v/>
      </c>
      <c r="CO40">
        <v>1</v>
      </c>
    </row>
    <row r="41" spans="1:93" ht="16.2" thickBot="1" x14ac:dyDescent="0.35">
      <c r="A41" s="48" t="s">
        <v>39</v>
      </c>
      <c r="B41" s="49">
        <v>512791</v>
      </c>
      <c r="C41" s="49">
        <v>0</v>
      </c>
      <c r="D41" s="49" t="s">
        <v>66</v>
      </c>
      <c r="E41" s="49" t="s">
        <v>67</v>
      </c>
      <c r="F41" s="50">
        <v>44044.416666666664</v>
      </c>
      <c r="G41" s="49" t="s">
        <v>114</v>
      </c>
      <c r="H41" s="49" t="s">
        <v>69</v>
      </c>
      <c r="I41" s="49">
        <v>0</v>
      </c>
      <c r="J41" s="49">
        <v>0</v>
      </c>
      <c r="K41" s="49">
        <v>50</v>
      </c>
      <c r="L41" s="49">
        <v>0</v>
      </c>
      <c r="M41" s="49">
        <v>1</v>
      </c>
      <c r="N41" s="49">
        <v>66</v>
      </c>
      <c r="O41" s="49">
        <v>16</v>
      </c>
      <c r="P41" s="49">
        <v>1.32</v>
      </c>
      <c r="Q41" s="49">
        <v>43</v>
      </c>
      <c r="R41" s="49">
        <v>3</v>
      </c>
      <c r="S41" s="49">
        <v>1.08</v>
      </c>
      <c r="T41" s="49"/>
      <c r="U41" s="49"/>
      <c r="V41" s="49"/>
      <c r="W41" s="106">
        <v>0</v>
      </c>
      <c r="X41" s="106">
        <v>2</v>
      </c>
      <c r="Y41" s="105" t="str">
        <f t="shared" si="3"/>
        <v>0-2</v>
      </c>
      <c r="Z41" s="49" t="str">
        <f t="shared" si="4"/>
        <v>NO</v>
      </c>
      <c r="AA41" s="109">
        <v>0</v>
      </c>
      <c r="AB41" s="109">
        <v>2</v>
      </c>
      <c r="AC41" s="105">
        <f t="shared" si="0"/>
        <v>0</v>
      </c>
      <c r="AD41" s="49"/>
      <c r="AE41" s="9" t="str">
        <f t="shared" si="5"/>
        <v>NO</v>
      </c>
      <c r="AF41" s="49"/>
      <c r="AG41" s="49"/>
      <c r="AH41" s="49"/>
      <c r="AI41" s="49"/>
      <c r="AJ41" s="49"/>
      <c r="AK41" s="49"/>
      <c r="AL41" s="49"/>
      <c r="AM41" s="49"/>
      <c r="AN41" s="9">
        <v>22</v>
      </c>
      <c r="AO41" s="9">
        <v>37</v>
      </c>
      <c r="AP41" s="9"/>
      <c r="AQ41" s="9"/>
      <c r="AR41" s="9"/>
      <c r="AS41" s="9"/>
      <c r="AT41" s="9"/>
      <c r="AU41" s="9"/>
      <c r="AV41" s="49"/>
      <c r="AW41" s="9" t="str">
        <f t="shared" si="6"/>
        <v>Yes</v>
      </c>
      <c r="AX41" s="9">
        <f t="shared" si="7"/>
        <v>22</v>
      </c>
      <c r="AY41" s="9">
        <f t="shared" si="8"/>
        <v>1</v>
      </c>
      <c r="AZ41" s="47" t="str">
        <f t="shared" si="9"/>
        <v/>
      </c>
      <c r="BA41" s="78" t="str">
        <f t="shared" si="10"/>
        <v/>
      </c>
      <c r="BB41" s="78">
        <f t="shared" si="11"/>
        <v>1</v>
      </c>
      <c r="BI41">
        <v>22</v>
      </c>
      <c r="BJ41">
        <v>37</v>
      </c>
      <c r="CA41" t="str">
        <f t="shared" si="12"/>
        <v/>
      </c>
      <c r="CB41" t="str">
        <f t="shared" si="13"/>
        <v/>
      </c>
      <c r="CD41" t="str">
        <f t="shared" si="14"/>
        <v/>
      </c>
      <c r="CE41" t="str">
        <f t="shared" si="15"/>
        <v/>
      </c>
      <c r="CF41">
        <f t="shared" si="16"/>
        <v>1</v>
      </c>
      <c r="CH41" s="14" t="str">
        <f t="shared" si="17"/>
        <v>No</v>
      </c>
      <c r="CI41" s="14" t="str">
        <f t="shared" si="18"/>
        <v/>
      </c>
      <c r="CJ41" t="str">
        <f t="shared" si="19"/>
        <v/>
      </c>
      <c r="CK41" t="str">
        <f t="shared" si="2"/>
        <v/>
      </c>
      <c r="CO41">
        <v>1</v>
      </c>
    </row>
    <row r="42" spans="1:93" ht="16.2" thickBot="1" x14ac:dyDescent="0.35">
      <c r="A42" s="48" t="s">
        <v>39</v>
      </c>
      <c r="B42" s="49">
        <v>512880</v>
      </c>
      <c r="C42" s="49">
        <v>29934271</v>
      </c>
      <c r="D42" s="49" t="s">
        <v>153</v>
      </c>
      <c r="E42" s="49" t="s">
        <v>154</v>
      </c>
      <c r="F42" s="50">
        <v>44044.458333333336</v>
      </c>
      <c r="G42" s="49" t="s">
        <v>155</v>
      </c>
      <c r="H42" s="49" t="s">
        <v>156</v>
      </c>
      <c r="I42" s="49">
        <v>23106571</v>
      </c>
      <c r="J42" s="49">
        <v>5352230</v>
      </c>
      <c r="K42" s="49">
        <v>50</v>
      </c>
      <c r="L42" s="49">
        <v>0</v>
      </c>
      <c r="M42" s="49">
        <v>1</v>
      </c>
      <c r="N42" s="49">
        <v>50</v>
      </c>
      <c r="O42" s="49">
        <v>0</v>
      </c>
      <c r="P42" s="49">
        <v>1</v>
      </c>
      <c r="Q42" s="49">
        <v>50</v>
      </c>
      <c r="R42" s="49">
        <v>10</v>
      </c>
      <c r="S42" s="49">
        <v>1.25</v>
      </c>
      <c r="T42" s="49"/>
      <c r="U42" s="49"/>
      <c r="V42" s="49"/>
      <c r="W42" s="106">
        <v>0</v>
      </c>
      <c r="X42" s="106">
        <v>1</v>
      </c>
      <c r="Y42" s="105" t="str">
        <f t="shared" si="3"/>
        <v>0-1</v>
      </c>
      <c r="Z42" s="49" t="str">
        <f t="shared" si="4"/>
        <v>YES</v>
      </c>
      <c r="AA42" s="109">
        <v>1</v>
      </c>
      <c r="AB42" s="109">
        <v>2</v>
      </c>
      <c r="AC42" s="105">
        <f t="shared" ref="AC42:AC73" si="20">SUM(AA42:AB42)-SUM(W42:X42)</f>
        <v>2</v>
      </c>
      <c r="AD42" s="49">
        <v>1</v>
      </c>
      <c r="AE42" s="9" t="str">
        <f t="shared" si="5"/>
        <v>YES</v>
      </c>
      <c r="AF42" s="49">
        <v>1.32</v>
      </c>
      <c r="AG42" s="49"/>
      <c r="AH42" s="49">
        <v>2.42</v>
      </c>
      <c r="AI42" s="49"/>
      <c r="AJ42" s="49"/>
      <c r="AK42" s="49"/>
      <c r="AL42" s="49" t="s">
        <v>173</v>
      </c>
      <c r="AM42" s="49"/>
      <c r="AN42" s="9">
        <v>36</v>
      </c>
      <c r="AO42" s="9">
        <v>54</v>
      </c>
      <c r="AP42" s="9">
        <v>63</v>
      </c>
      <c r="AQ42" s="9"/>
      <c r="AR42" s="9"/>
      <c r="AS42" s="9"/>
      <c r="AT42" s="9"/>
      <c r="AU42" s="9"/>
      <c r="AV42" s="49"/>
      <c r="AW42" s="9" t="str">
        <f t="shared" si="6"/>
        <v>Yes</v>
      </c>
      <c r="AX42" s="9">
        <f t="shared" si="7"/>
        <v>36</v>
      </c>
      <c r="AY42" s="9">
        <f t="shared" si="8"/>
        <v>1</v>
      </c>
      <c r="AZ42" s="47" t="str">
        <f t="shared" si="9"/>
        <v/>
      </c>
      <c r="BA42" s="78" t="str">
        <f t="shared" si="10"/>
        <v/>
      </c>
      <c r="BB42" s="78">
        <f t="shared" si="11"/>
        <v>1</v>
      </c>
      <c r="BI42">
        <v>36</v>
      </c>
      <c r="BR42">
        <v>54</v>
      </c>
      <c r="BS42">
        <v>63</v>
      </c>
      <c r="CA42">
        <f t="shared" si="12"/>
        <v>54</v>
      </c>
      <c r="CB42">
        <f t="shared" si="13"/>
        <v>63</v>
      </c>
      <c r="CD42" t="str">
        <f t="shared" si="14"/>
        <v/>
      </c>
      <c r="CE42">
        <f t="shared" si="15"/>
        <v>1</v>
      </c>
      <c r="CF42" t="str">
        <f t="shared" si="16"/>
        <v/>
      </c>
      <c r="CH42" s="14" t="str">
        <f t="shared" si="17"/>
        <v>Yes</v>
      </c>
      <c r="CI42" s="14" t="str">
        <f t="shared" si="18"/>
        <v>1</v>
      </c>
      <c r="CJ42" t="str">
        <f t="shared" si="19"/>
        <v/>
      </c>
      <c r="CK42" t="str">
        <f t="shared" ref="CK42:CK73" si="21">IF(AND(CH42="YES",CI42=""),"1","")</f>
        <v/>
      </c>
      <c r="CM42">
        <v>1</v>
      </c>
    </row>
    <row r="43" spans="1:93" ht="16.2" thickBot="1" x14ac:dyDescent="0.35">
      <c r="A43" s="48" t="s">
        <v>39</v>
      </c>
      <c r="B43" s="49">
        <v>512910</v>
      </c>
      <c r="C43" s="49">
        <v>29930909</v>
      </c>
      <c r="D43" s="49" t="s">
        <v>157</v>
      </c>
      <c r="E43" s="49" t="s">
        <v>158</v>
      </c>
      <c r="F43" s="50">
        <v>44044.625</v>
      </c>
      <c r="G43" s="49" t="s">
        <v>159</v>
      </c>
      <c r="H43" s="49" t="s">
        <v>160</v>
      </c>
      <c r="I43" s="49">
        <v>1229635</v>
      </c>
      <c r="J43" s="49">
        <v>3847575</v>
      </c>
      <c r="K43" s="49">
        <v>50</v>
      </c>
      <c r="L43" s="49">
        <v>0</v>
      </c>
      <c r="M43" s="49">
        <v>1</v>
      </c>
      <c r="N43" s="49">
        <v>50</v>
      </c>
      <c r="O43" s="49">
        <v>0</v>
      </c>
      <c r="P43" s="49">
        <v>1</v>
      </c>
      <c r="Q43" s="49">
        <v>50</v>
      </c>
      <c r="R43" s="49">
        <v>10</v>
      </c>
      <c r="S43" s="49">
        <v>1.25</v>
      </c>
      <c r="T43" s="49"/>
      <c r="U43" s="49"/>
      <c r="V43" s="49"/>
      <c r="W43" s="105">
        <v>2</v>
      </c>
      <c r="X43" s="105">
        <v>1</v>
      </c>
      <c r="Y43" s="105" t="str">
        <f t="shared" si="3"/>
        <v>2-1</v>
      </c>
      <c r="Z43" s="49" t="str">
        <f t="shared" si="4"/>
        <v>NO</v>
      </c>
      <c r="AA43" s="109">
        <v>2</v>
      </c>
      <c r="AB43" s="109">
        <v>2</v>
      </c>
      <c r="AC43" s="105">
        <f t="shared" si="20"/>
        <v>1</v>
      </c>
      <c r="AD43" s="49"/>
      <c r="AE43" s="9" t="str">
        <f t="shared" si="5"/>
        <v>YES</v>
      </c>
      <c r="AF43" s="49"/>
      <c r="AG43" s="49"/>
      <c r="AH43" s="49"/>
      <c r="AI43" s="49"/>
      <c r="AJ43" s="49"/>
      <c r="AK43" s="49"/>
      <c r="AL43" s="49"/>
      <c r="AM43" s="49"/>
      <c r="AN43" s="9">
        <v>10</v>
      </c>
      <c r="AO43" s="9">
        <v>14</v>
      </c>
      <c r="AP43" s="9">
        <v>23</v>
      </c>
      <c r="AQ43" s="9">
        <v>53</v>
      </c>
      <c r="AR43" s="9"/>
      <c r="AS43" s="9"/>
      <c r="AT43" s="9"/>
      <c r="AU43" s="9"/>
      <c r="AV43" s="49"/>
      <c r="AW43" s="9" t="str">
        <f t="shared" si="6"/>
        <v>Yes</v>
      </c>
      <c r="AX43" s="9">
        <f t="shared" si="7"/>
        <v>10</v>
      </c>
      <c r="AY43" s="9">
        <f t="shared" si="8"/>
        <v>0</v>
      </c>
      <c r="AZ43" s="47" t="str">
        <f t="shared" si="9"/>
        <v>Yes</v>
      </c>
      <c r="BA43" s="78" t="str">
        <f t="shared" si="10"/>
        <v>Yes</v>
      </c>
      <c r="BB43" s="78">
        <f t="shared" si="11"/>
        <v>0</v>
      </c>
      <c r="BI43">
        <v>10</v>
      </c>
      <c r="BJ43">
        <v>14</v>
      </c>
      <c r="BK43">
        <v>23</v>
      </c>
      <c r="BR43">
        <v>53</v>
      </c>
      <c r="CA43">
        <f t="shared" si="12"/>
        <v>53</v>
      </c>
      <c r="CB43" t="str">
        <f t="shared" si="13"/>
        <v/>
      </c>
      <c r="CD43" t="str">
        <f t="shared" si="14"/>
        <v/>
      </c>
      <c r="CE43">
        <f t="shared" si="15"/>
        <v>1</v>
      </c>
      <c r="CF43" t="str">
        <f t="shared" si="16"/>
        <v/>
      </c>
      <c r="CH43" s="14" t="str">
        <f t="shared" si="17"/>
        <v>Yes</v>
      </c>
      <c r="CI43" s="14" t="str">
        <f t="shared" si="18"/>
        <v/>
      </c>
      <c r="CJ43" t="str">
        <f t="shared" si="19"/>
        <v/>
      </c>
      <c r="CK43" t="str">
        <f t="shared" si="21"/>
        <v>1</v>
      </c>
      <c r="CN43">
        <v>1</v>
      </c>
    </row>
    <row r="44" spans="1:93" ht="16.2" thickBot="1" x14ac:dyDescent="0.35">
      <c r="A44" s="48" t="s">
        <v>39</v>
      </c>
      <c r="B44" s="49">
        <v>513059</v>
      </c>
      <c r="C44" s="49">
        <v>29900313</v>
      </c>
      <c r="D44" s="49" t="s">
        <v>20</v>
      </c>
      <c r="E44" s="49" t="s">
        <v>82</v>
      </c>
      <c r="F44" s="50">
        <v>44045.6875</v>
      </c>
      <c r="G44" s="49" t="s">
        <v>167</v>
      </c>
      <c r="H44" s="49" t="s">
        <v>85</v>
      </c>
      <c r="I44" s="49">
        <v>30689</v>
      </c>
      <c r="J44" s="49">
        <v>174383</v>
      </c>
      <c r="K44" s="49">
        <v>66</v>
      </c>
      <c r="L44" s="49">
        <v>16</v>
      </c>
      <c r="M44" s="49">
        <v>1.32</v>
      </c>
      <c r="N44" s="49">
        <v>100</v>
      </c>
      <c r="O44" s="49">
        <v>50</v>
      </c>
      <c r="P44" s="49">
        <v>2</v>
      </c>
      <c r="Q44" s="49">
        <v>45</v>
      </c>
      <c r="R44" s="49">
        <v>5</v>
      </c>
      <c r="S44" s="49">
        <v>1.1299999999999999</v>
      </c>
      <c r="T44" s="49"/>
      <c r="U44" s="49"/>
      <c r="V44" s="49"/>
      <c r="W44" s="106">
        <v>0</v>
      </c>
      <c r="X44" s="106">
        <v>2</v>
      </c>
      <c r="Y44" s="105" t="str">
        <f t="shared" si="3"/>
        <v>0-2</v>
      </c>
      <c r="Z44" s="49" t="str">
        <f t="shared" si="4"/>
        <v>NO</v>
      </c>
      <c r="AA44" s="109">
        <v>0</v>
      </c>
      <c r="AB44" s="109">
        <v>3</v>
      </c>
      <c r="AC44" s="105">
        <f t="shared" si="20"/>
        <v>1</v>
      </c>
      <c r="AD44" s="49">
        <v>0</v>
      </c>
      <c r="AE44" s="9" t="str">
        <f t="shared" si="5"/>
        <v>NO</v>
      </c>
      <c r="AF44" s="49"/>
      <c r="AG44" s="49"/>
      <c r="AH44" s="49"/>
      <c r="AI44" s="49"/>
      <c r="AJ44" s="49"/>
      <c r="AK44" s="49"/>
      <c r="AL44" s="49"/>
      <c r="AM44" s="49"/>
      <c r="AN44" s="9">
        <v>5</v>
      </c>
      <c r="AO44" s="9">
        <v>18</v>
      </c>
      <c r="AP44" s="9">
        <v>83</v>
      </c>
      <c r="AQ44" s="9"/>
      <c r="AR44" s="9"/>
      <c r="AS44" s="9"/>
      <c r="AT44" s="9"/>
      <c r="AU44" s="9"/>
      <c r="AV44" s="49"/>
      <c r="AW44" s="9" t="str">
        <f t="shared" si="6"/>
        <v>Yes</v>
      </c>
      <c r="AX44" s="9">
        <f t="shared" si="7"/>
        <v>5</v>
      </c>
      <c r="AY44" s="9">
        <f t="shared" si="8"/>
        <v>0</v>
      </c>
      <c r="AZ44" s="47" t="str">
        <f t="shared" si="9"/>
        <v>Yes</v>
      </c>
      <c r="BA44" s="78" t="str">
        <f t="shared" si="10"/>
        <v>Yes</v>
      </c>
      <c r="BB44" s="78">
        <f t="shared" si="11"/>
        <v>0</v>
      </c>
      <c r="BI44">
        <v>5</v>
      </c>
      <c r="BJ44">
        <v>18</v>
      </c>
      <c r="BR44">
        <v>83</v>
      </c>
      <c r="CA44">
        <f t="shared" si="12"/>
        <v>83</v>
      </c>
      <c r="CB44" t="str">
        <f t="shared" si="13"/>
        <v/>
      </c>
      <c r="CD44">
        <f t="shared" si="14"/>
        <v>1</v>
      </c>
      <c r="CE44" t="str">
        <f t="shared" si="15"/>
        <v/>
      </c>
      <c r="CF44" t="str">
        <f t="shared" si="16"/>
        <v/>
      </c>
      <c r="CH44" s="14" t="str">
        <f t="shared" si="17"/>
        <v>No</v>
      </c>
      <c r="CI44" s="14" t="str">
        <f t="shared" si="18"/>
        <v/>
      </c>
      <c r="CJ44" t="str">
        <f t="shared" si="19"/>
        <v/>
      </c>
      <c r="CK44" t="str">
        <f t="shared" si="21"/>
        <v/>
      </c>
      <c r="CO44">
        <v>1</v>
      </c>
    </row>
    <row r="45" spans="1:93" ht="16.2" thickBot="1" x14ac:dyDescent="0.35">
      <c r="A45" s="48" t="s">
        <v>39</v>
      </c>
      <c r="B45" s="49">
        <v>513092</v>
      </c>
      <c r="C45" s="49">
        <v>0</v>
      </c>
      <c r="D45" s="49" t="s">
        <v>110</v>
      </c>
      <c r="E45" s="49" t="s">
        <v>111</v>
      </c>
      <c r="F45" s="50">
        <v>44045.822916666664</v>
      </c>
      <c r="G45" s="49" t="s">
        <v>168</v>
      </c>
      <c r="H45" s="49" t="s">
        <v>169</v>
      </c>
      <c r="I45" s="49">
        <v>0</v>
      </c>
      <c r="J45" s="49">
        <v>0</v>
      </c>
      <c r="K45" s="49">
        <v>60</v>
      </c>
      <c r="L45" s="49">
        <v>10</v>
      </c>
      <c r="M45" s="49">
        <v>1.2</v>
      </c>
      <c r="N45" s="49">
        <v>60</v>
      </c>
      <c r="O45" s="49">
        <v>10</v>
      </c>
      <c r="P45" s="49">
        <v>1.2</v>
      </c>
      <c r="Q45" s="49">
        <v>45</v>
      </c>
      <c r="R45" s="49">
        <v>5</v>
      </c>
      <c r="S45" s="49">
        <v>1.1299999999999999</v>
      </c>
      <c r="T45" s="49"/>
      <c r="U45" s="49"/>
      <c r="V45" s="49"/>
      <c r="W45" s="106">
        <v>1</v>
      </c>
      <c r="X45" s="106">
        <v>0</v>
      </c>
      <c r="Y45" s="105" t="str">
        <f t="shared" si="3"/>
        <v>1-0</v>
      </c>
      <c r="Z45" s="49" t="str">
        <f t="shared" si="4"/>
        <v>YES</v>
      </c>
      <c r="AA45" s="109">
        <v>1</v>
      </c>
      <c r="AB45" s="109">
        <v>1</v>
      </c>
      <c r="AC45" s="105">
        <f t="shared" si="20"/>
        <v>1</v>
      </c>
      <c r="AD45" s="49">
        <v>1</v>
      </c>
      <c r="AE45" s="9" t="str">
        <f t="shared" si="5"/>
        <v>YES</v>
      </c>
      <c r="AF45" s="49"/>
      <c r="AG45" s="49"/>
      <c r="AH45" s="49"/>
      <c r="AI45" s="49"/>
      <c r="AJ45" s="49"/>
      <c r="AK45" s="49"/>
      <c r="AL45" s="49"/>
      <c r="AM45" s="49"/>
      <c r="AN45" s="9">
        <v>18</v>
      </c>
      <c r="AO45" s="9">
        <v>66</v>
      </c>
      <c r="AP45" s="9"/>
      <c r="AQ45" s="9"/>
      <c r="AR45" s="9"/>
      <c r="AS45" s="9"/>
      <c r="AT45" s="9"/>
      <c r="AU45" s="9"/>
      <c r="AV45" s="49"/>
      <c r="AW45" s="9" t="str">
        <f t="shared" si="6"/>
        <v>Yes</v>
      </c>
      <c r="AX45" s="9">
        <f t="shared" si="7"/>
        <v>18</v>
      </c>
      <c r="AY45" s="9">
        <f t="shared" si="8"/>
        <v>1</v>
      </c>
      <c r="AZ45" s="47" t="str">
        <f t="shared" si="9"/>
        <v/>
      </c>
      <c r="BA45" s="78" t="str">
        <f t="shared" si="10"/>
        <v>Yes</v>
      </c>
      <c r="BB45" s="78">
        <f t="shared" si="11"/>
        <v>0</v>
      </c>
      <c r="BI45">
        <v>18</v>
      </c>
      <c r="BR45">
        <v>66</v>
      </c>
      <c r="CA45">
        <f t="shared" si="12"/>
        <v>66</v>
      </c>
      <c r="CB45" t="str">
        <f t="shared" si="13"/>
        <v/>
      </c>
      <c r="CD45">
        <f t="shared" si="14"/>
        <v>1</v>
      </c>
      <c r="CE45" t="str">
        <f t="shared" si="15"/>
        <v/>
      </c>
      <c r="CF45" t="str">
        <f t="shared" si="16"/>
        <v/>
      </c>
      <c r="CH45" s="14" t="str">
        <f t="shared" si="17"/>
        <v>No</v>
      </c>
      <c r="CI45" s="14" t="str">
        <f t="shared" si="18"/>
        <v/>
      </c>
      <c r="CJ45" t="str">
        <f t="shared" si="19"/>
        <v/>
      </c>
      <c r="CK45" t="str">
        <f t="shared" si="21"/>
        <v/>
      </c>
      <c r="CO45">
        <v>1</v>
      </c>
    </row>
    <row r="46" spans="1:93" ht="16.2" thickBot="1" x14ac:dyDescent="0.35">
      <c r="A46" s="48" t="s">
        <v>39</v>
      </c>
      <c r="B46" s="49">
        <v>513292</v>
      </c>
      <c r="C46" s="49">
        <v>29938274</v>
      </c>
      <c r="D46" s="49" t="s">
        <v>157</v>
      </c>
      <c r="E46" s="49" t="s">
        <v>158</v>
      </c>
      <c r="F46" s="50">
        <v>44048.6875</v>
      </c>
      <c r="G46" s="49" t="s">
        <v>181</v>
      </c>
      <c r="H46" s="49" t="s">
        <v>182</v>
      </c>
      <c r="I46" s="49">
        <v>5418845</v>
      </c>
      <c r="J46" s="49">
        <v>139510</v>
      </c>
      <c r="K46" s="49">
        <v>66</v>
      </c>
      <c r="L46" s="49">
        <v>16</v>
      </c>
      <c r="M46" s="49">
        <v>1.32</v>
      </c>
      <c r="N46" s="49">
        <v>50</v>
      </c>
      <c r="O46" s="49">
        <v>0</v>
      </c>
      <c r="P46" s="49">
        <v>1</v>
      </c>
      <c r="Q46" s="49">
        <v>43</v>
      </c>
      <c r="R46" s="49">
        <v>3</v>
      </c>
      <c r="S46" s="49">
        <v>1.08</v>
      </c>
      <c r="T46" s="49"/>
      <c r="U46" s="49"/>
      <c r="V46" s="49"/>
      <c r="W46" s="106">
        <v>0</v>
      </c>
      <c r="X46" s="106">
        <v>0</v>
      </c>
      <c r="Y46" s="105" t="str">
        <f t="shared" si="3"/>
        <v>0-0</v>
      </c>
      <c r="Z46" s="49" t="str">
        <f t="shared" si="4"/>
        <v>NO</v>
      </c>
      <c r="AA46" s="109">
        <v>1</v>
      </c>
      <c r="AB46" s="109">
        <v>1</v>
      </c>
      <c r="AC46" s="105">
        <f t="shared" si="20"/>
        <v>2</v>
      </c>
      <c r="AD46" s="49"/>
      <c r="AE46" s="9" t="str">
        <f t="shared" si="5"/>
        <v>YES</v>
      </c>
      <c r="AF46" s="49"/>
      <c r="AG46" s="49"/>
      <c r="AH46" s="49"/>
      <c r="AI46" s="49"/>
      <c r="AJ46" s="49"/>
      <c r="AK46" s="49"/>
      <c r="AL46" s="49"/>
      <c r="AM46" s="49"/>
      <c r="AN46" s="9">
        <v>53</v>
      </c>
      <c r="AO46" s="9">
        <v>60</v>
      </c>
      <c r="AP46" s="9"/>
      <c r="AQ46" s="9"/>
      <c r="AR46" s="9"/>
      <c r="AS46" s="9"/>
      <c r="AT46" s="9"/>
      <c r="AU46" s="9"/>
      <c r="AV46" s="49"/>
      <c r="AW46" s="9" t="str">
        <f t="shared" si="6"/>
        <v>No</v>
      </c>
      <c r="AX46" s="9">
        <f t="shared" si="7"/>
        <v>53</v>
      </c>
      <c r="AY46" s="9">
        <f t="shared" si="8"/>
        <v>0</v>
      </c>
      <c r="AZ46" s="47" t="str">
        <f t="shared" si="9"/>
        <v/>
      </c>
      <c r="BA46" s="78" t="str">
        <f t="shared" si="10"/>
        <v/>
      </c>
      <c r="BB46" s="78">
        <f t="shared" si="11"/>
        <v>0</v>
      </c>
      <c r="BR46">
        <v>53</v>
      </c>
      <c r="BS46">
        <v>60</v>
      </c>
      <c r="CA46">
        <f t="shared" si="12"/>
        <v>53</v>
      </c>
      <c r="CB46">
        <f t="shared" si="13"/>
        <v>60</v>
      </c>
      <c r="CD46" t="str">
        <f t="shared" si="14"/>
        <v/>
      </c>
      <c r="CE46">
        <f t="shared" si="15"/>
        <v>1</v>
      </c>
      <c r="CF46" t="str">
        <f t="shared" si="16"/>
        <v/>
      </c>
      <c r="CH46" s="14" t="str">
        <f t="shared" si="17"/>
        <v>Yes</v>
      </c>
      <c r="CI46" s="14" t="str">
        <f t="shared" si="18"/>
        <v>1</v>
      </c>
      <c r="CJ46" t="str">
        <f t="shared" si="19"/>
        <v/>
      </c>
      <c r="CK46" t="str">
        <f t="shared" si="21"/>
        <v/>
      </c>
      <c r="CM46">
        <v>1</v>
      </c>
    </row>
    <row r="47" spans="1:93" ht="16.2" thickBot="1" x14ac:dyDescent="0.35">
      <c r="A47" s="48" t="s">
        <v>39</v>
      </c>
      <c r="B47" s="49">
        <v>513288</v>
      </c>
      <c r="C47" s="49">
        <v>29941305</v>
      </c>
      <c r="D47" s="49" t="s">
        <v>88</v>
      </c>
      <c r="E47" s="49" t="s">
        <v>89</v>
      </c>
      <c r="F47" s="50">
        <v>44049.75</v>
      </c>
      <c r="G47" s="49" t="s">
        <v>187</v>
      </c>
      <c r="H47" s="49" t="s">
        <v>91</v>
      </c>
      <c r="I47" s="49">
        <v>46981</v>
      </c>
      <c r="J47" s="49">
        <v>2482528</v>
      </c>
      <c r="K47" s="49">
        <v>50</v>
      </c>
      <c r="L47" s="49">
        <v>0</v>
      </c>
      <c r="M47" s="49">
        <v>1</v>
      </c>
      <c r="N47" s="49">
        <v>55</v>
      </c>
      <c r="O47" s="49">
        <v>5</v>
      </c>
      <c r="P47" s="49">
        <v>1.1000000000000001</v>
      </c>
      <c r="Q47" s="49">
        <v>47</v>
      </c>
      <c r="R47" s="49">
        <v>7</v>
      </c>
      <c r="S47" s="49">
        <v>1.18</v>
      </c>
      <c r="T47" s="49"/>
      <c r="U47" s="49"/>
      <c r="V47" s="49"/>
      <c r="W47" s="106">
        <v>0</v>
      </c>
      <c r="X47" s="106">
        <v>0</v>
      </c>
      <c r="Y47" s="105" t="str">
        <f t="shared" si="3"/>
        <v>0-0</v>
      </c>
      <c r="Z47" s="49" t="str">
        <f t="shared" si="4"/>
        <v>NO</v>
      </c>
      <c r="AA47" s="109">
        <v>1</v>
      </c>
      <c r="AB47" s="109">
        <v>0</v>
      </c>
      <c r="AC47" s="105">
        <f t="shared" si="20"/>
        <v>1</v>
      </c>
      <c r="AD47" s="49"/>
      <c r="AE47" s="9" t="str">
        <f t="shared" si="5"/>
        <v>NO</v>
      </c>
      <c r="AF47" s="49"/>
      <c r="AG47" s="49"/>
      <c r="AH47" s="49"/>
      <c r="AI47" s="49"/>
      <c r="AJ47" s="49"/>
      <c r="AK47" s="49"/>
      <c r="AL47" s="49"/>
      <c r="AM47" s="49"/>
      <c r="AN47" s="9">
        <v>79</v>
      </c>
      <c r="AO47" s="9"/>
      <c r="AP47" s="9"/>
      <c r="AQ47" s="9"/>
      <c r="AR47" s="9"/>
      <c r="AS47" s="9"/>
      <c r="AT47" s="9"/>
      <c r="AU47" s="9"/>
      <c r="AV47" s="49"/>
      <c r="AW47" s="9" t="str">
        <f t="shared" si="6"/>
        <v>No</v>
      </c>
      <c r="AX47" s="9">
        <f t="shared" si="7"/>
        <v>79</v>
      </c>
      <c r="AY47" s="9">
        <f t="shared" si="8"/>
        <v>0</v>
      </c>
      <c r="AZ47" s="47" t="str">
        <f t="shared" si="9"/>
        <v/>
      </c>
      <c r="BA47" s="78" t="str">
        <f t="shared" si="10"/>
        <v/>
      </c>
      <c r="BB47" s="78">
        <f t="shared" si="11"/>
        <v>0</v>
      </c>
      <c r="BR47">
        <v>79</v>
      </c>
      <c r="CA47">
        <f t="shared" si="12"/>
        <v>79</v>
      </c>
      <c r="CB47" t="str">
        <f t="shared" si="13"/>
        <v/>
      </c>
      <c r="CD47">
        <f t="shared" si="14"/>
        <v>1</v>
      </c>
      <c r="CE47" t="str">
        <f t="shared" si="15"/>
        <v/>
      </c>
      <c r="CF47" t="str">
        <f t="shared" si="16"/>
        <v/>
      </c>
      <c r="CH47" s="14" t="str">
        <f t="shared" si="17"/>
        <v>No</v>
      </c>
      <c r="CI47" s="14" t="str">
        <f t="shared" si="18"/>
        <v/>
      </c>
      <c r="CJ47" t="str">
        <f t="shared" si="19"/>
        <v/>
      </c>
      <c r="CK47" t="str">
        <f t="shared" si="21"/>
        <v/>
      </c>
      <c r="CO47">
        <v>1</v>
      </c>
    </row>
    <row r="48" spans="1:93" ht="16.2" thickBot="1" x14ac:dyDescent="0.35">
      <c r="A48" s="48" t="s">
        <v>39</v>
      </c>
      <c r="B48" s="49">
        <v>513446</v>
      </c>
      <c r="C48" s="49">
        <v>0</v>
      </c>
      <c r="D48" s="49" t="s">
        <v>66</v>
      </c>
      <c r="E48" s="49" t="s">
        <v>67</v>
      </c>
      <c r="F48" s="50">
        <v>44051.458333333336</v>
      </c>
      <c r="G48" s="49" t="s">
        <v>188</v>
      </c>
      <c r="H48" s="49" t="s">
        <v>70</v>
      </c>
      <c r="I48" s="49">
        <v>0</v>
      </c>
      <c r="J48" s="49">
        <v>0</v>
      </c>
      <c r="K48" s="49">
        <v>75</v>
      </c>
      <c r="L48" s="49">
        <v>25</v>
      </c>
      <c r="M48" s="49">
        <v>1.5</v>
      </c>
      <c r="N48" s="49">
        <v>66</v>
      </c>
      <c r="O48" s="49">
        <v>16</v>
      </c>
      <c r="P48" s="49">
        <v>1.32</v>
      </c>
      <c r="Q48" s="49">
        <v>57</v>
      </c>
      <c r="R48" s="49">
        <v>17</v>
      </c>
      <c r="S48" s="49">
        <v>1.43</v>
      </c>
      <c r="T48" s="49"/>
      <c r="U48" s="49"/>
      <c r="V48" s="49"/>
      <c r="W48" s="106">
        <v>0</v>
      </c>
      <c r="X48" s="106">
        <v>1</v>
      </c>
      <c r="Y48" s="105" t="str">
        <f t="shared" si="3"/>
        <v>0-1</v>
      </c>
      <c r="Z48" s="49" t="str">
        <f t="shared" si="4"/>
        <v>YES</v>
      </c>
      <c r="AA48" s="109">
        <v>1</v>
      </c>
      <c r="AB48" s="109">
        <v>2</v>
      </c>
      <c r="AC48" s="105">
        <f t="shared" si="20"/>
        <v>2</v>
      </c>
      <c r="AD48" s="49">
        <v>1</v>
      </c>
      <c r="AE48" s="9" t="str">
        <f t="shared" si="5"/>
        <v>YES</v>
      </c>
      <c r="AF48" s="49">
        <v>1.1499999999999999</v>
      </c>
      <c r="AG48" s="49"/>
      <c r="AH48" s="49">
        <v>1.73</v>
      </c>
      <c r="AI48" s="49">
        <v>2.2799999999999998</v>
      </c>
      <c r="AJ48" s="49">
        <v>3.7</v>
      </c>
      <c r="AK48" s="49"/>
      <c r="AL48" s="49" t="s">
        <v>207</v>
      </c>
      <c r="AM48" s="49"/>
      <c r="AN48" s="9">
        <v>22</v>
      </c>
      <c r="AO48" s="9">
        <v>72</v>
      </c>
      <c r="AP48" s="9">
        <v>86</v>
      </c>
      <c r="AQ48" s="9"/>
      <c r="AR48" s="9"/>
      <c r="AS48" s="9"/>
      <c r="AT48" s="9"/>
      <c r="AU48" s="9"/>
      <c r="AV48" s="49"/>
      <c r="AW48" s="9" t="str">
        <f t="shared" si="6"/>
        <v>Yes</v>
      </c>
      <c r="AX48" s="9">
        <f t="shared" si="7"/>
        <v>22</v>
      </c>
      <c r="AY48" s="9">
        <f t="shared" si="8"/>
        <v>1</v>
      </c>
      <c r="AZ48" s="47" t="str">
        <f t="shared" si="9"/>
        <v/>
      </c>
      <c r="BA48" s="78" t="str">
        <f t="shared" si="10"/>
        <v/>
      </c>
      <c r="BB48" s="78">
        <f t="shared" si="11"/>
        <v>1</v>
      </c>
      <c r="BI48">
        <v>22</v>
      </c>
      <c r="BR48">
        <v>72</v>
      </c>
      <c r="BS48">
        <v>86</v>
      </c>
      <c r="CA48">
        <f t="shared" si="12"/>
        <v>72</v>
      </c>
      <c r="CB48">
        <f t="shared" si="13"/>
        <v>86</v>
      </c>
      <c r="CD48">
        <f t="shared" si="14"/>
        <v>1</v>
      </c>
      <c r="CE48" t="str">
        <f t="shared" si="15"/>
        <v/>
      </c>
      <c r="CF48" t="str">
        <f t="shared" si="16"/>
        <v/>
      </c>
      <c r="CH48" s="14" t="str">
        <f t="shared" si="17"/>
        <v>No</v>
      </c>
      <c r="CI48" s="14" t="str">
        <f t="shared" si="18"/>
        <v/>
      </c>
      <c r="CJ48">
        <f t="shared" si="19"/>
        <v>1</v>
      </c>
      <c r="CK48" t="str">
        <f t="shared" si="21"/>
        <v/>
      </c>
      <c r="CM48">
        <v>1</v>
      </c>
    </row>
    <row r="49" spans="1:93" ht="16.2" thickBot="1" x14ac:dyDescent="0.35">
      <c r="A49" s="48" t="s">
        <v>39</v>
      </c>
      <c r="B49" s="49">
        <v>513444</v>
      </c>
      <c r="C49" s="49">
        <v>0</v>
      </c>
      <c r="D49" s="49" t="s">
        <v>66</v>
      </c>
      <c r="E49" s="49" t="s">
        <v>67</v>
      </c>
      <c r="F49" s="50">
        <v>44051.458333333336</v>
      </c>
      <c r="G49" s="49" t="s">
        <v>68</v>
      </c>
      <c r="H49" s="49" t="s">
        <v>114</v>
      </c>
      <c r="I49" s="49">
        <v>0</v>
      </c>
      <c r="J49" s="49">
        <v>0</v>
      </c>
      <c r="K49" s="49">
        <v>50</v>
      </c>
      <c r="L49" s="49">
        <v>0</v>
      </c>
      <c r="M49" s="49">
        <v>1</v>
      </c>
      <c r="N49" s="49">
        <v>66</v>
      </c>
      <c r="O49" s="49">
        <v>16</v>
      </c>
      <c r="P49" s="49">
        <v>1.32</v>
      </c>
      <c r="Q49" s="49">
        <v>43</v>
      </c>
      <c r="R49" s="49">
        <v>3</v>
      </c>
      <c r="S49" s="49">
        <v>1.08</v>
      </c>
      <c r="T49" s="49"/>
      <c r="U49" s="49"/>
      <c r="V49" s="49"/>
      <c r="W49" s="106">
        <v>1</v>
      </c>
      <c r="X49" s="106">
        <v>0</v>
      </c>
      <c r="Y49" s="105" t="str">
        <f t="shared" si="3"/>
        <v>1-0</v>
      </c>
      <c r="Z49" s="49" t="str">
        <f t="shared" si="4"/>
        <v>YES</v>
      </c>
      <c r="AA49" s="109">
        <v>2</v>
      </c>
      <c r="AB49" s="109">
        <v>1</v>
      </c>
      <c r="AC49" s="105">
        <f t="shared" si="20"/>
        <v>2</v>
      </c>
      <c r="AD49" s="49">
        <v>1</v>
      </c>
      <c r="AE49" s="9" t="str">
        <f t="shared" si="5"/>
        <v>YES</v>
      </c>
      <c r="AF49" s="49">
        <v>1.2</v>
      </c>
      <c r="AG49" s="49"/>
      <c r="AH49" s="49">
        <v>1.89</v>
      </c>
      <c r="AI49" s="49">
        <v>2.46</v>
      </c>
      <c r="AJ49" s="49"/>
      <c r="AK49" s="49"/>
      <c r="AL49" s="49" t="s">
        <v>206</v>
      </c>
      <c r="AM49" s="49"/>
      <c r="AN49" s="9">
        <v>34</v>
      </c>
      <c r="AO49" s="9">
        <v>60</v>
      </c>
      <c r="AP49" s="9">
        <v>90</v>
      </c>
      <c r="AQ49" s="9"/>
      <c r="AR49" s="9"/>
      <c r="AS49" s="9"/>
      <c r="AT49" s="9"/>
      <c r="AU49" s="9"/>
      <c r="AV49" s="49"/>
      <c r="AW49" s="9" t="str">
        <f t="shared" si="6"/>
        <v>Yes</v>
      </c>
      <c r="AX49" s="9">
        <f t="shared" si="7"/>
        <v>34</v>
      </c>
      <c r="AY49" s="9">
        <f t="shared" si="8"/>
        <v>1</v>
      </c>
      <c r="AZ49" s="47" t="str">
        <f t="shared" si="9"/>
        <v/>
      </c>
      <c r="BA49" s="78" t="str">
        <f t="shared" si="10"/>
        <v/>
      </c>
      <c r="BB49" s="78">
        <f t="shared" si="11"/>
        <v>1</v>
      </c>
      <c r="BI49">
        <v>34</v>
      </c>
      <c r="BR49">
        <v>60</v>
      </c>
      <c r="BS49">
        <v>90</v>
      </c>
      <c r="CA49">
        <f t="shared" si="12"/>
        <v>60</v>
      </c>
      <c r="CB49">
        <f t="shared" si="13"/>
        <v>90</v>
      </c>
      <c r="CD49">
        <f t="shared" si="14"/>
        <v>1</v>
      </c>
      <c r="CE49" t="str">
        <f t="shared" si="15"/>
        <v/>
      </c>
      <c r="CF49" t="str">
        <f t="shared" si="16"/>
        <v/>
      </c>
      <c r="CH49" s="14" t="str">
        <f t="shared" si="17"/>
        <v>Yes</v>
      </c>
      <c r="CI49" s="14" t="str">
        <f t="shared" si="18"/>
        <v>1</v>
      </c>
      <c r="CJ49" t="str">
        <f t="shared" si="19"/>
        <v/>
      </c>
      <c r="CK49" t="str">
        <f t="shared" si="21"/>
        <v/>
      </c>
      <c r="CM49">
        <v>1</v>
      </c>
    </row>
    <row r="50" spans="1:93" ht="16.2" thickBot="1" x14ac:dyDescent="0.35">
      <c r="A50" s="48" t="s">
        <v>39</v>
      </c>
      <c r="B50" s="49">
        <v>513743</v>
      </c>
      <c r="C50" s="49">
        <v>29939048</v>
      </c>
      <c r="D50" s="49" t="s">
        <v>19</v>
      </c>
      <c r="E50" s="49" t="s">
        <v>32</v>
      </c>
      <c r="F50" s="50">
        <v>44052.708333333336</v>
      </c>
      <c r="G50" s="49" t="s">
        <v>190</v>
      </c>
      <c r="H50" s="49" t="s">
        <v>191</v>
      </c>
      <c r="I50" s="49">
        <v>31319</v>
      </c>
      <c r="J50" s="49">
        <v>199646</v>
      </c>
      <c r="K50" s="49">
        <v>66</v>
      </c>
      <c r="L50" s="49">
        <v>16</v>
      </c>
      <c r="M50" s="49">
        <v>1.32</v>
      </c>
      <c r="N50" s="49">
        <v>50</v>
      </c>
      <c r="O50" s="49">
        <v>0</v>
      </c>
      <c r="P50" s="49">
        <v>1</v>
      </c>
      <c r="Q50" s="49">
        <v>67</v>
      </c>
      <c r="R50" s="49">
        <v>27</v>
      </c>
      <c r="S50" s="49">
        <v>1.68</v>
      </c>
      <c r="T50" s="49"/>
      <c r="U50" s="49"/>
      <c r="V50" s="49"/>
      <c r="W50" s="105">
        <v>1</v>
      </c>
      <c r="X50" s="105">
        <v>2</v>
      </c>
      <c r="Y50" s="105" t="str">
        <f t="shared" si="3"/>
        <v>1-2</v>
      </c>
      <c r="Z50" s="49" t="str">
        <f t="shared" si="4"/>
        <v>NO</v>
      </c>
      <c r="AA50" s="109">
        <v>3</v>
      </c>
      <c r="AB50" s="109">
        <v>4</v>
      </c>
      <c r="AC50" s="105">
        <f t="shared" si="20"/>
        <v>4</v>
      </c>
      <c r="AD50" s="49"/>
      <c r="AE50" s="9" t="str">
        <f t="shared" si="5"/>
        <v>YES</v>
      </c>
      <c r="AF50" s="49"/>
      <c r="AG50" s="49"/>
      <c r="AH50" s="49"/>
      <c r="AI50" s="49"/>
      <c r="AJ50" s="49"/>
      <c r="AK50" s="49"/>
      <c r="AL50" s="49"/>
      <c r="AM50" s="49"/>
      <c r="AN50" s="9">
        <v>6</v>
      </c>
      <c r="AO50" s="9">
        <v>18</v>
      </c>
      <c r="AP50" s="9">
        <v>45</v>
      </c>
      <c r="AQ50" s="9">
        <v>52</v>
      </c>
      <c r="AR50" s="9">
        <v>54</v>
      </c>
      <c r="AS50" s="9">
        <v>63</v>
      </c>
      <c r="AT50" s="9"/>
      <c r="AU50" s="9"/>
      <c r="AV50" s="49"/>
      <c r="AW50" s="9" t="str">
        <f t="shared" si="6"/>
        <v>Yes</v>
      </c>
      <c r="AX50" s="9">
        <f t="shared" si="7"/>
        <v>6</v>
      </c>
      <c r="AY50" s="9">
        <f t="shared" si="8"/>
        <v>0</v>
      </c>
      <c r="AZ50" s="47" t="str">
        <f t="shared" si="9"/>
        <v>Yes</v>
      </c>
      <c r="BA50" s="78" t="str">
        <f t="shared" si="10"/>
        <v>Yes</v>
      </c>
      <c r="BB50" s="78">
        <f t="shared" si="11"/>
        <v>0</v>
      </c>
      <c r="BI50">
        <v>6</v>
      </c>
      <c r="BJ50">
        <v>18</v>
      </c>
      <c r="BK50">
        <v>45</v>
      </c>
      <c r="BR50">
        <v>52</v>
      </c>
      <c r="BS50">
        <v>54</v>
      </c>
      <c r="BT50">
        <v>63</v>
      </c>
      <c r="CA50">
        <f t="shared" si="12"/>
        <v>52</v>
      </c>
      <c r="CB50">
        <f t="shared" si="13"/>
        <v>54</v>
      </c>
      <c r="CD50" t="str">
        <f t="shared" si="14"/>
        <v/>
      </c>
      <c r="CE50">
        <f t="shared" si="15"/>
        <v>1</v>
      </c>
      <c r="CF50" t="str">
        <f t="shared" si="16"/>
        <v/>
      </c>
      <c r="CH50" s="14" t="str">
        <f t="shared" si="17"/>
        <v>Yes</v>
      </c>
      <c r="CI50" s="14" t="str">
        <f t="shared" si="18"/>
        <v>1</v>
      </c>
      <c r="CJ50" t="str">
        <f t="shared" si="19"/>
        <v/>
      </c>
      <c r="CK50" t="str">
        <f t="shared" si="21"/>
        <v/>
      </c>
      <c r="CM50">
        <v>1</v>
      </c>
    </row>
    <row r="51" spans="1:93" ht="16.2" thickBot="1" x14ac:dyDescent="0.35">
      <c r="A51" s="48" t="s">
        <v>39</v>
      </c>
      <c r="B51" s="49">
        <v>513744</v>
      </c>
      <c r="C51" s="49">
        <v>29939047</v>
      </c>
      <c r="D51" s="49" t="s">
        <v>19</v>
      </c>
      <c r="E51" s="49" t="s">
        <v>32</v>
      </c>
      <c r="F51" s="50">
        <v>44052.8125</v>
      </c>
      <c r="G51" s="49" t="s">
        <v>200</v>
      </c>
      <c r="H51" s="49" t="s">
        <v>33</v>
      </c>
      <c r="I51" s="49">
        <v>55224</v>
      </c>
      <c r="J51" s="49">
        <v>778903</v>
      </c>
      <c r="K51" s="49">
        <v>67</v>
      </c>
      <c r="L51" s="49">
        <v>17</v>
      </c>
      <c r="M51" s="49">
        <v>1.34</v>
      </c>
      <c r="N51" s="49">
        <v>60</v>
      </c>
      <c r="O51" s="49">
        <v>10</v>
      </c>
      <c r="P51" s="49">
        <v>1.2</v>
      </c>
      <c r="Q51" s="49">
        <v>45</v>
      </c>
      <c r="R51" s="49">
        <v>5</v>
      </c>
      <c r="S51" s="49">
        <v>1.1299999999999999</v>
      </c>
      <c r="T51" s="49"/>
      <c r="U51" s="49"/>
      <c r="V51" s="49"/>
      <c r="W51" s="105">
        <v>1</v>
      </c>
      <c r="X51" s="105">
        <v>1</v>
      </c>
      <c r="Y51" s="105" t="str">
        <f t="shared" si="3"/>
        <v>1-1</v>
      </c>
      <c r="Z51" s="49" t="str">
        <f t="shared" si="4"/>
        <v>NO</v>
      </c>
      <c r="AA51" s="109">
        <v>5</v>
      </c>
      <c r="AB51" s="109">
        <v>1</v>
      </c>
      <c r="AC51" s="105">
        <f t="shared" si="20"/>
        <v>4</v>
      </c>
      <c r="AD51" s="49"/>
      <c r="AE51" s="9" t="str">
        <f t="shared" si="5"/>
        <v>YES</v>
      </c>
      <c r="AF51" s="49"/>
      <c r="AG51" s="49"/>
      <c r="AH51" s="49"/>
      <c r="AI51" s="49"/>
      <c r="AJ51" s="49"/>
      <c r="AK51" s="49"/>
      <c r="AL51" s="49"/>
      <c r="AM51" s="49"/>
      <c r="AN51" s="9">
        <v>4</v>
      </c>
      <c r="AO51" s="9">
        <v>25</v>
      </c>
      <c r="AP51" s="9">
        <v>62</v>
      </c>
      <c r="AQ51" s="9">
        <v>67</v>
      </c>
      <c r="AR51" s="9"/>
      <c r="AS51" s="9"/>
      <c r="AT51" s="9"/>
      <c r="AU51" s="9"/>
      <c r="AV51" s="49"/>
      <c r="AW51" s="9" t="str">
        <f t="shared" si="6"/>
        <v>Yes</v>
      </c>
      <c r="AX51" s="9">
        <f t="shared" si="7"/>
        <v>4</v>
      </c>
      <c r="AY51" s="9">
        <f t="shared" si="8"/>
        <v>0</v>
      </c>
      <c r="AZ51" s="47" t="str">
        <f t="shared" si="9"/>
        <v>Yes</v>
      </c>
      <c r="BA51" s="78" t="str">
        <f t="shared" si="10"/>
        <v>Yes</v>
      </c>
      <c r="BB51" s="78">
        <f t="shared" si="11"/>
        <v>0</v>
      </c>
      <c r="BI51">
        <v>4</v>
      </c>
      <c r="BJ51">
        <v>25</v>
      </c>
      <c r="BR51">
        <v>62</v>
      </c>
      <c r="BS51">
        <v>67</v>
      </c>
      <c r="CA51">
        <f t="shared" si="12"/>
        <v>62</v>
      </c>
      <c r="CB51">
        <f t="shared" si="13"/>
        <v>67</v>
      </c>
      <c r="CD51">
        <f t="shared" si="14"/>
        <v>1</v>
      </c>
      <c r="CE51" t="str">
        <f t="shared" si="15"/>
        <v/>
      </c>
      <c r="CF51" t="str">
        <f t="shared" si="16"/>
        <v/>
      </c>
      <c r="CH51" s="14" t="str">
        <f t="shared" si="17"/>
        <v>Yes</v>
      </c>
      <c r="CI51" s="14" t="str">
        <f t="shared" si="18"/>
        <v>1</v>
      </c>
      <c r="CJ51" t="str">
        <f t="shared" si="19"/>
        <v/>
      </c>
      <c r="CK51" t="str">
        <f t="shared" si="21"/>
        <v/>
      </c>
      <c r="CM51">
        <v>1</v>
      </c>
    </row>
    <row r="52" spans="1:93" ht="16.2" thickBot="1" x14ac:dyDescent="0.35">
      <c r="A52" s="48" t="s">
        <v>39</v>
      </c>
      <c r="B52" s="49">
        <v>513746</v>
      </c>
      <c r="C52" s="49">
        <v>0</v>
      </c>
      <c r="D52" s="49" t="s">
        <v>19</v>
      </c>
      <c r="E52" s="49" t="s">
        <v>116</v>
      </c>
      <c r="F52" s="50">
        <v>44053.708333333336</v>
      </c>
      <c r="G52" s="49" t="s">
        <v>120</v>
      </c>
      <c r="H52" s="49" t="s">
        <v>166</v>
      </c>
      <c r="I52" s="49">
        <v>0</v>
      </c>
      <c r="J52" s="49">
        <v>0</v>
      </c>
      <c r="K52" s="49">
        <v>67</v>
      </c>
      <c r="L52" s="49">
        <v>17</v>
      </c>
      <c r="M52" s="49">
        <v>1.34</v>
      </c>
      <c r="N52" s="49">
        <v>75</v>
      </c>
      <c r="O52" s="49">
        <v>25</v>
      </c>
      <c r="P52" s="49">
        <v>1.5</v>
      </c>
      <c r="Q52" s="49">
        <v>71</v>
      </c>
      <c r="R52" s="49">
        <v>31</v>
      </c>
      <c r="S52" s="49">
        <v>1.78</v>
      </c>
      <c r="T52" s="49"/>
      <c r="U52" s="49"/>
      <c r="V52" s="49"/>
      <c r="W52" s="106">
        <v>1</v>
      </c>
      <c r="X52" s="106">
        <v>0</v>
      </c>
      <c r="Y52" s="105" t="str">
        <f t="shared" si="3"/>
        <v>1-0</v>
      </c>
      <c r="Z52" s="49" t="str">
        <f t="shared" si="4"/>
        <v>YES</v>
      </c>
      <c r="AA52" s="109">
        <v>1</v>
      </c>
      <c r="AB52" s="109">
        <v>1</v>
      </c>
      <c r="AC52" s="105">
        <f t="shared" si="20"/>
        <v>1</v>
      </c>
      <c r="AD52" s="49">
        <v>1</v>
      </c>
      <c r="AE52" s="9" t="str">
        <f t="shared" si="5"/>
        <v>YES</v>
      </c>
      <c r="AF52" s="49">
        <v>1.26</v>
      </c>
      <c r="AG52" s="49"/>
      <c r="AH52" s="49">
        <v>2.16</v>
      </c>
      <c r="AI52" s="49">
        <v>2.52</v>
      </c>
      <c r="AJ52" s="49"/>
      <c r="AK52" s="49"/>
      <c r="AL52" s="49" t="s">
        <v>213</v>
      </c>
      <c r="AM52" s="49"/>
      <c r="AN52" s="9">
        <v>3</v>
      </c>
      <c r="AO52" s="9">
        <v>55</v>
      </c>
      <c r="AP52" s="9"/>
      <c r="AQ52" s="9"/>
      <c r="AR52" s="9"/>
      <c r="AS52" s="9"/>
      <c r="AT52" s="9"/>
      <c r="AU52" s="9"/>
      <c r="AV52" s="49"/>
      <c r="AW52" s="9" t="str">
        <f t="shared" si="6"/>
        <v>Yes</v>
      </c>
      <c r="AX52" s="9">
        <f t="shared" si="7"/>
        <v>3</v>
      </c>
      <c r="AY52" s="9">
        <f t="shared" si="8"/>
        <v>0</v>
      </c>
      <c r="AZ52" s="47" t="str">
        <f t="shared" si="9"/>
        <v>Yes</v>
      </c>
      <c r="BA52" s="78" t="str">
        <f t="shared" si="10"/>
        <v>Yes</v>
      </c>
      <c r="BB52" s="78">
        <f t="shared" si="11"/>
        <v>0</v>
      </c>
      <c r="BI52">
        <v>3</v>
      </c>
      <c r="BR52">
        <v>55</v>
      </c>
      <c r="CA52">
        <f t="shared" si="12"/>
        <v>55</v>
      </c>
      <c r="CB52" t="str">
        <f t="shared" si="13"/>
        <v/>
      </c>
      <c r="CD52" t="str">
        <f t="shared" si="14"/>
        <v/>
      </c>
      <c r="CE52">
        <f t="shared" si="15"/>
        <v>1</v>
      </c>
      <c r="CF52" t="str">
        <f t="shared" si="16"/>
        <v/>
      </c>
      <c r="CH52" s="14" t="str">
        <f t="shared" si="17"/>
        <v>Yes</v>
      </c>
      <c r="CI52" s="14" t="str">
        <f t="shared" si="18"/>
        <v/>
      </c>
      <c r="CJ52" t="str">
        <f t="shared" si="19"/>
        <v/>
      </c>
      <c r="CK52" t="str">
        <f t="shared" si="21"/>
        <v>1</v>
      </c>
      <c r="CN52">
        <v>1</v>
      </c>
    </row>
    <row r="53" spans="1:93" ht="16.2" thickBot="1" x14ac:dyDescent="0.35">
      <c r="A53" s="48" t="s">
        <v>39</v>
      </c>
      <c r="B53" s="49">
        <v>513748</v>
      </c>
      <c r="C53" s="49">
        <v>0</v>
      </c>
      <c r="D53" s="49" t="s">
        <v>19</v>
      </c>
      <c r="E53" s="49" t="s">
        <v>116</v>
      </c>
      <c r="F53" s="50">
        <v>44053.708333333336</v>
      </c>
      <c r="G53" s="49" t="s">
        <v>125</v>
      </c>
      <c r="H53" s="49" t="s">
        <v>201</v>
      </c>
      <c r="I53" s="49">
        <v>0</v>
      </c>
      <c r="J53" s="49">
        <v>0</v>
      </c>
      <c r="K53" s="49">
        <v>67</v>
      </c>
      <c r="L53" s="49">
        <v>17</v>
      </c>
      <c r="M53" s="49">
        <v>1.34</v>
      </c>
      <c r="N53" s="49">
        <v>50</v>
      </c>
      <c r="O53" s="49">
        <v>0</v>
      </c>
      <c r="P53" s="49">
        <v>1</v>
      </c>
      <c r="Q53" s="49">
        <v>57</v>
      </c>
      <c r="R53" s="49">
        <v>17</v>
      </c>
      <c r="S53" s="49">
        <v>1.43</v>
      </c>
      <c r="T53" s="49"/>
      <c r="U53" s="49"/>
      <c r="V53" s="49"/>
      <c r="W53" s="106">
        <v>1</v>
      </c>
      <c r="X53" s="106">
        <v>0</v>
      </c>
      <c r="Y53" s="105" t="str">
        <f t="shared" si="3"/>
        <v>1-0</v>
      </c>
      <c r="Z53" s="49" t="str">
        <f t="shared" si="4"/>
        <v>YES</v>
      </c>
      <c r="AA53" s="109">
        <v>3</v>
      </c>
      <c r="AB53" s="109">
        <v>0</v>
      </c>
      <c r="AC53" s="105">
        <f t="shared" si="20"/>
        <v>2</v>
      </c>
      <c r="AD53" s="49">
        <v>1</v>
      </c>
      <c r="AE53" s="9" t="str">
        <f t="shared" si="5"/>
        <v>NO</v>
      </c>
      <c r="AF53" s="49">
        <v>1.1499999999999999</v>
      </c>
      <c r="AG53" s="49"/>
      <c r="AH53" s="49">
        <v>1.68</v>
      </c>
      <c r="AI53" s="49"/>
      <c r="AJ53" s="49"/>
      <c r="AK53" s="49"/>
      <c r="AL53" s="49" t="s">
        <v>212</v>
      </c>
      <c r="AM53" s="49"/>
      <c r="AN53" s="9">
        <v>5</v>
      </c>
      <c r="AO53" s="9">
        <v>56</v>
      </c>
      <c r="AP53" s="9">
        <v>80</v>
      </c>
      <c r="AQ53" s="9"/>
      <c r="AR53" s="9"/>
      <c r="AS53" s="9"/>
      <c r="AT53" s="9"/>
      <c r="AU53" s="9"/>
      <c r="AV53" s="49"/>
      <c r="AW53" s="9" t="str">
        <f t="shared" si="6"/>
        <v>Yes</v>
      </c>
      <c r="AX53" s="9">
        <f t="shared" si="7"/>
        <v>5</v>
      </c>
      <c r="AY53" s="9">
        <f t="shared" si="8"/>
        <v>0</v>
      </c>
      <c r="AZ53" s="47" t="str">
        <f t="shared" si="9"/>
        <v>Yes</v>
      </c>
      <c r="BA53" s="78" t="str">
        <f t="shared" si="10"/>
        <v>Yes</v>
      </c>
      <c r="BB53" s="78">
        <f t="shared" si="11"/>
        <v>0</v>
      </c>
      <c r="BI53">
        <v>5</v>
      </c>
      <c r="BR53">
        <v>56</v>
      </c>
      <c r="BS53">
        <v>80</v>
      </c>
      <c r="CA53">
        <f t="shared" si="12"/>
        <v>56</v>
      </c>
      <c r="CB53">
        <f t="shared" si="13"/>
        <v>80</v>
      </c>
      <c r="CD53" t="str">
        <f t="shared" si="14"/>
        <v/>
      </c>
      <c r="CE53">
        <f t="shared" si="15"/>
        <v>1</v>
      </c>
      <c r="CF53" t="str">
        <f t="shared" si="16"/>
        <v/>
      </c>
      <c r="CH53" s="14" t="str">
        <f t="shared" si="17"/>
        <v>Yes</v>
      </c>
      <c r="CI53" s="14" t="str">
        <f t="shared" si="18"/>
        <v>1</v>
      </c>
      <c r="CJ53" t="str">
        <f t="shared" si="19"/>
        <v/>
      </c>
      <c r="CK53" t="str">
        <f t="shared" si="21"/>
        <v/>
      </c>
      <c r="CM53">
        <v>1</v>
      </c>
    </row>
    <row r="54" spans="1:93" ht="16.2" thickBot="1" x14ac:dyDescent="0.35">
      <c r="A54" s="48" t="s">
        <v>39</v>
      </c>
      <c r="B54" s="49">
        <v>513892</v>
      </c>
      <c r="C54" s="49">
        <v>0</v>
      </c>
      <c r="D54" s="49" t="s">
        <v>20</v>
      </c>
      <c r="E54" s="49" t="s">
        <v>82</v>
      </c>
      <c r="F54" s="50">
        <v>44053.75</v>
      </c>
      <c r="G54" s="49" t="s">
        <v>202</v>
      </c>
      <c r="H54" s="49" t="s">
        <v>203</v>
      </c>
      <c r="I54" s="49">
        <v>0</v>
      </c>
      <c r="J54" s="49">
        <v>0</v>
      </c>
      <c r="K54" s="49">
        <v>50</v>
      </c>
      <c r="L54" s="49">
        <v>0</v>
      </c>
      <c r="M54" s="49">
        <v>1</v>
      </c>
      <c r="N54" s="49">
        <v>50</v>
      </c>
      <c r="O54" s="49">
        <v>0</v>
      </c>
      <c r="P54" s="49">
        <v>1</v>
      </c>
      <c r="Q54" s="49">
        <v>58</v>
      </c>
      <c r="R54" s="49">
        <v>18</v>
      </c>
      <c r="S54" s="49">
        <v>1.45</v>
      </c>
      <c r="T54" s="49"/>
      <c r="U54" s="49"/>
      <c r="V54" s="49"/>
      <c r="W54" s="105">
        <v>2</v>
      </c>
      <c r="X54" s="105">
        <v>1</v>
      </c>
      <c r="Y54" s="105" t="str">
        <f t="shared" si="3"/>
        <v>2-1</v>
      </c>
      <c r="Z54" s="49" t="str">
        <f t="shared" si="4"/>
        <v>NO</v>
      </c>
      <c r="AA54" s="109">
        <v>3</v>
      </c>
      <c r="AB54" s="109">
        <v>3</v>
      </c>
      <c r="AC54" s="105">
        <f t="shared" si="20"/>
        <v>3</v>
      </c>
      <c r="AD54" s="49"/>
      <c r="AE54" s="9" t="str">
        <f t="shared" si="5"/>
        <v>YES</v>
      </c>
      <c r="AF54" s="49"/>
      <c r="AG54" s="49"/>
      <c r="AH54" s="49"/>
      <c r="AI54" s="49"/>
      <c r="AJ54" s="49"/>
      <c r="AK54" s="49"/>
      <c r="AL54" s="49"/>
      <c r="AM54" s="49"/>
      <c r="AN54" s="9">
        <v>9</v>
      </c>
      <c r="AO54" s="9">
        <v>26</v>
      </c>
      <c r="AP54" s="9">
        <v>43</v>
      </c>
      <c r="AQ54" s="9">
        <v>50</v>
      </c>
      <c r="AR54" s="9">
        <v>70</v>
      </c>
      <c r="AS54" s="9">
        <v>90</v>
      </c>
      <c r="AT54" s="9"/>
      <c r="AU54" s="9"/>
      <c r="AV54" s="49"/>
      <c r="AW54" s="9" t="str">
        <f t="shared" si="6"/>
        <v>Yes</v>
      </c>
      <c r="AX54" s="9">
        <f t="shared" si="7"/>
        <v>9</v>
      </c>
      <c r="AY54" s="9">
        <f t="shared" si="8"/>
        <v>0</v>
      </c>
      <c r="AZ54" s="47" t="str">
        <f t="shared" si="9"/>
        <v>Yes</v>
      </c>
      <c r="BA54" s="78" t="str">
        <f t="shared" si="10"/>
        <v>Yes</v>
      </c>
      <c r="BB54" s="78">
        <f t="shared" si="11"/>
        <v>0</v>
      </c>
      <c r="BI54">
        <v>9</v>
      </c>
      <c r="BJ54">
        <v>26</v>
      </c>
      <c r="BK54">
        <v>43</v>
      </c>
      <c r="BR54">
        <v>50</v>
      </c>
      <c r="BS54">
        <v>70</v>
      </c>
      <c r="BT54">
        <v>90</v>
      </c>
      <c r="CA54">
        <f t="shared" si="12"/>
        <v>50</v>
      </c>
      <c r="CB54">
        <f t="shared" si="13"/>
        <v>70</v>
      </c>
      <c r="CD54" t="str">
        <f t="shared" si="14"/>
        <v/>
      </c>
      <c r="CE54">
        <f t="shared" si="15"/>
        <v>1</v>
      </c>
      <c r="CF54" t="str">
        <f t="shared" si="16"/>
        <v/>
      </c>
      <c r="CH54" s="14" t="str">
        <f t="shared" si="17"/>
        <v>Yes</v>
      </c>
      <c r="CI54" s="14" t="str">
        <f t="shared" si="18"/>
        <v>1</v>
      </c>
      <c r="CJ54" t="str">
        <f t="shared" si="19"/>
        <v/>
      </c>
      <c r="CK54" t="str">
        <f t="shared" si="21"/>
        <v/>
      </c>
      <c r="CM54">
        <v>1</v>
      </c>
    </row>
    <row r="55" spans="1:93" ht="16.2" thickBot="1" x14ac:dyDescent="0.35">
      <c r="A55" s="48" t="s">
        <v>39</v>
      </c>
      <c r="B55" s="49">
        <v>513745</v>
      </c>
      <c r="C55" s="49">
        <v>0</v>
      </c>
      <c r="D55" s="49" t="s">
        <v>19</v>
      </c>
      <c r="E55" s="49" t="s">
        <v>32</v>
      </c>
      <c r="F55" s="50">
        <v>44053.8125</v>
      </c>
      <c r="G55" s="49" t="s">
        <v>204</v>
      </c>
      <c r="H55" s="49" t="s">
        <v>205</v>
      </c>
      <c r="I55" s="49">
        <v>0</v>
      </c>
      <c r="J55" s="49">
        <v>0</v>
      </c>
      <c r="K55" s="49">
        <v>50</v>
      </c>
      <c r="L55" s="49">
        <v>0</v>
      </c>
      <c r="M55" s="49">
        <v>1</v>
      </c>
      <c r="N55" s="49">
        <v>50</v>
      </c>
      <c r="O55" s="49">
        <v>0</v>
      </c>
      <c r="P55" s="49">
        <v>1</v>
      </c>
      <c r="Q55" s="49">
        <v>58</v>
      </c>
      <c r="R55" s="49">
        <v>18</v>
      </c>
      <c r="S55" s="49">
        <v>1.45</v>
      </c>
      <c r="T55" s="49"/>
      <c r="U55" s="49"/>
      <c r="V55" s="49"/>
      <c r="W55" s="105">
        <v>1</v>
      </c>
      <c r="X55" s="105">
        <v>1</v>
      </c>
      <c r="Y55" s="105" t="str">
        <f t="shared" si="3"/>
        <v>1-1</v>
      </c>
      <c r="Z55" s="49" t="str">
        <f t="shared" si="4"/>
        <v>NO</v>
      </c>
      <c r="AA55" s="109">
        <v>1</v>
      </c>
      <c r="AB55" s="109">
        <v>2</v>
      </c>
      <c r="AC55" s="105">
        <f t="shared" si="20"/>
        <v>1</v>
      </c>
      <c r="AD55" s="49"/>
      <c r="AE55" s="9" t="str">
        <f t="shared" si="5"/>
        <v>YES</v>
      </c>
      <c r="AF55" s="49"/>
      <c r="AG55" s="49"/>
      <c r="AH55" s="49"/>
      <c r="AI55" s="49"/>
      <c r="AJ55" s="49"/>
      <c r="AK55" s="49"/>
      <c r="AL55" s="49"/>
      <c r="AM55" s="49"/>
      <c r="AN55" s="9">
        <v>12</v>
      </c>
      <c r="AO55" s="9">
        <v>17</v>
      </c>
      <c r="AP55" s="9">
        <v>54</v>
      </c>
      <c r="AQ55" s="9"/>
      <c r="AR55" s="9"/>
      <c r="AS55" s="9"/>
      <c r="AT55" s="9"/>
      <c r="AU55" s="9"/>
      <c r="AV55" s="49"/>
      <c r="AW55" s="9" t="str">
        <f t="shared" si="6"/>
        <v>Yes</v>
      </c>
      <c r="AX55" s="9">
        <f t="shared" si="7"/>
        <v>12</v>
      </c>
      <c r="AY55" s="9">
        <f t="shared" si="8"/>
        <v>0</v>
      </c>
      <c r="AZ55" s="47" t="str">
        <f t="shared" si="9"/>
        <v>Yes</v>
      </c>
      <c r="BA55" s="78" t="str">
        <f t="shared" si="10"/>
        <v>Yes</v>
      </c>
      <c r="BB55" s="78">
        <f t="shared" si="11"/>
        <v>0</v>
      </c>
      <c r="BI55">
        <v>12</v>
      </c>
      <c r="BJ55">
        <v>17</v>
      </c>
      <c r="BR55">
        <v>54</v>
      </c>
      <c r="CA55">
        <f t="shared" si="12"/>
        <v>54</v>
      </c>
      <c r="CB55" t="str">
        <f t="shared" si="13"/>
        <v/>
      </c>
      <c r="CD55" t="str">
        <f t="shared" si="14"/>
        <v/>
      </c>
      <c r="CE55">
        <f t="shared" si="15"/>
        <v>1</v>
      </c>
      <c r="CF55" t="str">
        <f t="shared" si="16"/>
        <v/>
      </c>
      <c r="CH55" s="14" t="str">
        <f t="shared" si="17"/>
        <v>Yes</v>
      </c>
      <c r="CI55" s="14" t="str">
        <f t="shared" si="18"/>
        <v/>
      </c>
      <c r="CJ55" t="str">
        <f t="shared" si="19"/>
        <v/>
      </c>
      <c r="CK55" t="str">
        <f t="shared" si="21"/>
        <v>1</v>
      </c>
      <c r="CN55">
        <v>1</v>
      </c>
    </row>
    <row r="56" spans="1:93" ht="16.2" thickBot="1" x14ac:dyDescent="0.35">
      <c r="A56" s="48" t="s">
        <v>39</v>
      </c>
      <c r="B56" s="49">
        <v>514380</v>
      </c>
      <c r="C56" s="49">
        <v>29954200</v>
      </c>
      <c r="D56" s="49" t="s">
        <v>19</v>
      </c>
      <c r="E56" s="49" t="s">
        <v>116</v>
      </c>
      <c r="F56" s="50">
        <v>44057.708333333336</v>
      </c>
      <c r="G56" s="49" t="s">
        <v>125</v>
      </c>
      <c r="H56" s="49" t="s">
        <v>220</v>
      </c>
      <c r="I56" s="49">
        <v>22623366</v>
      </c>
      <c r="J56" s="49">
        <v>27934139</v>
      </c>
      <c r="K56" s="49">
        <v>75</v>
      </c>
      <c r="L56" s="49">
        <v>25</v>
      </c>
      <c r="M56" s="49">
        <v>1.5</v>
      </c>
      <c r="N56" s="49">
        <v>50</v>
      </c>
      <c r="O56" s="49">
        <v>0</v>
      </c>
      <c r="P56" s="49">
        <v>1</v>
      </c>
      <c r="Q56" s="49">
        <v>75</v>
      </c>
      <c r="R56" s="49">
        <v>35</v>
      </c>
      <c r="S56" s="49">
        <v>1.88</v>
      </c>
      <c r="T56" s="49"/>
      <c r="U56" s="49"/>
      <c r="V56" s="49"/>
      <c r="W56" s="106">
        <v>2</v>
      </c>
      <c r="X56" s="106">
        <v>0</v>
      </c>
      <c r="Y56" s="105" t="str">
        <f t="shared" si="3"/>
        <v>2-0</v>
      </c>
      <c r="Z56" s="49" t="str">
        <f t="shared" si="4"/>
        <v>NO</v>
      </c>
      <c r="AA56" s="109">
        <v>6</v>
      </c>
      <c r="AB56" s="109">
        <v>1</v>
      </c>
      <c r="AC56" s="105">
        <f t="shared" si="20"/>
        <v>5</v>
      </c>
      <c r="AD56" s="49"/>
      <c r="AE56" s="9" t="str">
        <f t="shared" si="5"/>
        <v>YES</v>
      </c>
      <c r="AF56" s="49"/>
      <c r="AG56" s="49"/>
      <c r="AH56" s="49"/>
      <c r="AI56" s="49"/>
      <c r="AJ56" s="49"/>
      <c r="AK56" s="49"/>
      <c r="AL56" s="49"/>
      <c r="AM56" s="49"/>
      <c r="AN56" s="9">
        <v>15</v>
      </c>
      <c r="AO56" s="9">
        <v>35</v>
      </c>
      <c r="AP56" s="9">
        <v>57</v>
      </c>
      <c r="AQ56" s="9">
        <v>67</v>
      </c>
      <c r="AR56" s="9">
        <v>69</v>
      </c>
      <c r="AS56" s="9">
        <v>75</v>
      </c>
      <c r="AT56" s="9">
        <v>90</v>
      </c>
      <c r="AU56" s="9"/>
      <c r="AV56" s="49"/>
      <c r="AW56" s="9" t="str">
        <f t="shared" si="6"/>
        <v>Yes</v>
      </c>
      <c r="AX56" s="9">
        <f t="shared" si="7"/>
        <v>15</v>
      </c>
      <c r="AY56" s="9">
        <f t="shared" si="8"/>
        <v>0</v>
      </c>
      <c r="AZ56" s="47" t="str">
        <f t="shared" si="9"/>
        <v/>
      </c>
      <c r="BA56" s="78" t="str">
        <f t="shared" si="10"/>
        <v>Yes</v>
      </c>
      <c r="BB56" s="78">
        <f t="shared" si="11"/>
        <v>0</v>
      </c>
      <c r="BI56">
        <v>15</v>
      </c>
      <c r="BJ56">
        <v>35</v>
      </c>
      <c r="BR56">
        <v>57</v>
      </c>
      <c r="BS56">
        <v>67</v>
      </c>
      <c r="BT56">
        <v>69</v>
      </c>
      <c r="BU56">
        <v>75</v>
      </c>
      <c r="BV56">
        <v>90</v>
      </c>
      <c r="CA56">
        <f t="shared" si="12"/>
        <v>57</v>
      </c>
      <c r="CB56">
        <f t="shared" si="13"/>
        <v>67</v>
      </c>
      <c r="CD56" t="str">
        <f t="shared" si="14"/>
        <v/>
      </c>
      <c r="CE56">
        <f t="shared" si="15"/>
        <v>1</v>
      </c>
      <c r="CF56" t="str">
        <f t="shared" si="16"/>
        <v/>
      </c>
      <c r="CH56" s="14" t="str">
        <f t="shared" si="17"/>
        <v>Yes</v>
      </c>
      <c r="CI56" s="14" t="str">
        <f t="shared" si="18"/>
        <v>1</v>
      </c>
      <c r="CJ56" t="str">
        <f t="shared" si="19"/>
        <v/>
      </c>
      <c r="CK56" t="str">
        <f t="shared" si="21"/>
        <v/>
      </c>
      <c r="CM56">
        <v>1</v>
      </c>
    </row>
    <row r="57" spans="1:93" ht="16.2" thickBot="1" x14ac:dyDescent="0.35">
      <c r="A57" s="48" t="s">
        <v>39</v>
      </c>
      <c r="B57" s="49">
        <v>514684</v>
      </c>
      <c r="C57" s="49">
        <v>29954206</v>
      </c>
      <c r="D57" s="49" t="s">
        <v>19</v>
      </c>
      <c r="E57" s="49" t="s">
        <v>116</v>
      </c>
      <c r="F57" s="50">
        <v>44057.708333333336</v>
      </c>
      <c r="G57" s="49" t="s">
        <v>147</v>
      </c>
      <c r="H57" s="49" t="s">
        <v>117</v>
      </c>
      <c r="I57" s="49">
        <v>778909</v>
      </c>
      <c r="J57" s="49">
        <v>14136987</v>
      </c>
      <c r="K57" s="49">
        <v>50</v>
      </c>
      <c r="L57" s="49">
        <v>0</v>
      </c>
      <c r="M57" s="49">
        <v>1</v>
      </c>
      <c r="N57" s="49">
        <v>66</v>
      </c>
      <c r="O57" s="49">
        <v>16</v>
      </c>
      <c r="P57" s="49">
        <v>1.32</v>
      </c>
      <c r="Q57" s="49">
        <v>86</v>
      </c>
      <c r="R57" s="49">
        <v>46</v>
      </c>
      <c r="S57" s="49">
        <v>2.15</v>
      </c>
      <c r="T57" s="49"/>
      <c r="U57" s="49"/>
      <c r="V57" s="49"/>
      <c r="W57" s="105">
        <v>2</v>
      </c>
      <c r="X57" s="105">
        <v>1</v>
      </c>
      <c r="Y57" s="105" t="str">
        <f t="shared" si="3"/>
        <v>2-1</v>
      </c>
      <c r="Z57" s="49" t="str">
        <f t="shared" si="4"/>
        <v>NO</v>
      </c>
      <c r="AA57" s="109">
        <v>3</v>
      </c>
      <c r="AB57" s="109">
        <v>1</v>
      </c>
      <c r="AC57" s="105">
        <f t="shared" si="20"/>
        <v>1</v>
      </c>
      <c r="AD57" s="49"/>
      <c r="AE57" s="9" t="str">
        <f t="shared" si="5"/>
        <v>YES</v>
      </c>
      <c r="AF57" s="49"/>
      <c r="AG57" s="49"/>
      <c r="AH57" s="49"/>
      <c r="AI57" s="49"/>
      <c r="AJ57" s="49"/>
      <c r="AK57" s="49"/>
      <c r="AL57" s="49"/>
      <c r="AM57" s="49"/>
      <c r="AN57" s="9">
        <v>21</v>
      </c>
      <c r="AO57" s="9">
        <v>35</v>
      </c>
      <c r="AP57" s="9">
        <v>42</v>
      </c>
      <c r="AQ57" s="9">
        <v>31</v>
      </c>
      <c r="AR57" s="9">
        <v>35</v>
      </c>
      <c r="AS57" s="9">
        <v>42</v>
      </c>
      <c r="AT57" s="9"/>
      <c r="AU57" s="9"/>
      <c r="AV57" s="49"/>
      <c r="AW57" s="9" t="str">
        <f t="shared" si="6"/>
        <v>Yes</v>
      </c>
      <c r="AX57" s="9">
        <f t="shared" si="7"/>
        <v>21</v>
      </c>
      <c r="AY57" s="9">
        <f t="shared" si="8"/>
        <v>1</v>
      </c>
      <c r="AZ57" s="47" t="str">
        <f t="shared" si="9"/>
        <v/>
      </c>
      <c r="BA57" s="78" t="str">
        <f t="shared" si="10"/>
        <v/>
      </c>
      <c r="BB57" s="78">
        <f t="shared" si="11"/>
        <v>1</v>
      </c>
      <c r="BI57">
        <v>21</v>
      </c>
      <c r="BJ57">
        <v>35</v>
      </c>
      <c r="BK57">
        <v>42</v>
      </c>
      <c r="BL57">
        <v>31</v>
      </c>
      <c r="BM57">
        <v>35</v>
      </c>
      <c r="BN57">
        <v>42</v>
      </c>
      <c r="CA57" t="str">
        <f t="shared" si="12"/>
        <v/>
      </c>
      <c r="CB57" t="str">
        <f t="shared" si="13"/>
        <v/>
      </c>
      <c r="CD57" t="str">
        <f t="shared" si="14"/>
        <v/>
      </c>
      <c r="CE57" t="str">
        <f t="shared" si="15"/>
        <v/>
      </c>
      <c r="CF57">
        <f t="shared" si="16"/>
        <v>1</v>
      </c>
      <c r="CH57" s="14" t="str">
        <f t="shared" si="17"/>
        <v>No</v>
      </c>
      <c r="CI57" s="14" t="str">
        <f t="shared" si="18"/>
        <v/>
      </c>
      <c r="CJ57" t="str">
        <f t="shared" si="19"/>
        <v/>
      </c>
      <c r="CK57" t="str">
        <f t="shared" si="21"/>
        <v/>
      </c>
      <c r="CO57">
        <v>1</v>
      </c>
    </row>
    <row r="58" spans="1:93" ht="16.2" thickBot="1" x14ac:dyDescent="0.35">
      <c r="A58" s="48" t="s">
        <v>39</v>
      </c>
      <c r="B58" s="49">
        <v>514696</v>
      </c>
      <c r="C58" s="49">
        <v>0</v>
      </c>
      <c r="D58" s="49" t="s">
        <v>20</v>
      </c>
      <c r="E58" s="49" t="s">
        <v>82</v>
      </c>
      <c r="F58" s="50">
        <v>44059.6875</v>
      </c>
      <c r="G58" s="49" t="s">
        <v>83</v>
      </c>
      <c r="H58" s="49" t="s">
        <v>85</v>
      </c>
      <c r="I58" s="49">
        <v>0</v>
      </c>
      <c r="J58" s="49">
        <v>0</v>
      </c>
      <c r="K58" s="49">
        <v>72</v>
      </c>
      <c r="L58" s="49">
        <v>22</v>
      </c>
      <c r="M58" s="49">
        <v>1.44</v>
      </c>
      <c r="N58" s="49">
        <v>86</v>
      </c>
      <c r="O58" s="49">
        <v>36</v>
      </c>
      <c r="P58" s="49">
        <v>1.72</v>
      </c>
      <c r="Q58" s="49">
        <v>43</v>
      </c>
      <c r="R58" s="49">
        <v>3</v>
      </c>
      <c r="S58" s="49">
        <v>1.08</v>
      </c>
      <c r="T58" s="49"/>
      <c r="U58" s="49"/>
      <c r="V58" s="49"/>
      <c r="W58" s="106">
        <v>1</v>
      </c>
      <c r="X58" s="106">
        <v>0</v>
      </c>
      <c r="Y58" s="105" t="str">
        <f t="shared" si="3"/>
        <v>1-0</v>
      </c>
      <c r="Z58" s="49" t="str">
        <f t="shared" si="4"/>
        <v>YES</v>
      </c>
      <c r="AA58" s="109">
        <v>2</v>
      </c>
      <c r="AB58" s="109">
        <v>2</v>
      </c>
      <c r="AC58" s="105">
        <f t="shared" si="20"/>
        <v>3</v>
      </c>
      <c r="AD58" s="49">
        <v>1</v>
      </c>
      <c r="AE58" s="9" t="str">
        <f t="shared" si="5"/>
        <v>YES</v>
      </c>
      <c r="AF58" s="49">
        <v>1.2</v>
      </c>
      <c r="AG58" s="49"/>
      <c r="AH58" s="49">
        <v>1.95</v>
      </c>
      <c r="AI58" s="49"/>
      <c r="AJ58" s="49"/>
      <c r="AK58" s="49"/>
      <c r="AL58" s="49"/>
      <c r="AM58" s="49"/>
      <c r="AN58" s="9">
        <v>24</v>
      </c>
      <c r="AO58" s="9">
        <v>54</v>
      </c>
      <c r="AP58" s="9">
        <v>66</v>
      </c>
      <c r="AQ58" s="9">
        <v>72</v>
      </c>
      <c r="AR58" s="9"/>
      <c r="AS58" s="9"/>
      <c r="AT58" s="9"/>
      <c r="AU58" s="9"/>
      <c r="AV58" s="49"/>
      <c r="AW58" s="9" t="str">
        <f t="shared" si="6"/>
        <v>Yes</v>
      </c>
      <c r="AX58" s="9">
        <f t="shared" si="7"/>
        <v>24</v>
      </c>
      <c r="AY58" s="9">
        <f t="shared" si="8"/>
        <v>1</v>
      </c>
      <c r="AZ58" s="47" t="str">
        <f t="shared" si="9"/>
        <v/>
      </c>
      <c r="BA58" s="78" t="str">
        <f t="shared" si="10"/>
        <v/>
      </c>
      <c r="BB58" s="78">
        <f t="shared" si="11"/>
        <v>1</v>
      </c>
      <c r="BI58">
        <v>24</v>
      </c>
      <c r="BR58">
        <v>54</v>
      </c>
      <c r="BS58">
        <v>66</v>
      </c>
      <c r="BT58">
        <v>72</v>
      </c>
      <c r="CA58">
        <f t="shared" si="12"/>
        <v>54</v>
      </c>
      <c r="CB58">
        <f t="shared" si="13"/>
        <v>66</v>
      </c>
      <c r="CD58" t="str">
        <f t="shared" si="14"/>
        <v/>
      </c>
      <c r="CE58">
        <f t="shared" si="15"/>
        <v>1</v>
      </c>
      <c r="CF58" t="str">
        <f t="shared" si="16"/>
        <v/>
      </c>
      <c r="CH58" s="14" t="str">
        <f t="shared" si="17"/>
        <v>Yes</v>
      </c>
      <c r="CI58" s="14" t="str">
        <f t="shared" si="18"/>
        <v>1</v>
      </c>
      <c r="CJ58" t="str">
        <f t="shared" si="19"/>
        <v/>
      </c>
      <c r="CK58" t="str">
        <f t="shared" si="21"/>
        <v/>
      </c>
      <c r="CM58">
        <v>1</v>
      </c>
    </row>
    <row r="59" spans="1:93" ht="16.2" thickBot="1" x14ac:dyDescent="0.35">
      <c r="A59" s="48" t="s">
        <v>39</v>
      </c>
      <c r="B59" s="49">
        <v>514682</v>
      </c>
      <c r="C59" s="49">
        <v>0</v>
      </c>
      <c r="D59" s="49" t="s">
        <v>19</v>
      </c>
      <c r="E59" s="49" t="s">
        <v>32</v>
      </c>
      <c r="F59" s="50">
        <v>44059.8125</v>
      </c>
      <c r="G59" s="49" t="s">
        <v>200</v>
      </c>
      <c r="H59" s="49" t="s">
        <v>224</v>
      </c>
      <c r="I59" s="49">
        <v>0</v>
      </c>
      <c r="J59" s="49">
        <v>0</v>
      </c>
      <c r="K59" s="49">
        <v>57</v>
      </c>
      <c r="L59" s="49">
        <v>7</v>
      </c>
      <c r="M59" s="49">
        <v>1.1399999999999999</v>
      </c>
      <c r="N59" s="49">
        <v>50</v>
      </c>
      <c r="O59" s="49">
        <v>0</v>
      </c>
      <c r="P59" s="49">
        <v>1</v>
      </c>
      <c r="Q59" s="49">
        <v>62</v>
      </c>
      <c r="R59" s="49">
        <v>22</v>
      </c>
      <c r="S59" s="49">
        <v>1.55</v>
      </c>
      <c r="T59" s="49"/>
      <c r="U59" s="49"/>
      <c r="V59" s="49"/>
      <c r="W59" s="105">
        <v>3</v>
      </c>
      <c r="X59" s="105">
        <v>1</v>
      </c>
      <c r="Y59" s="105" t="str">
        <f t="shared" si="3"/>
        <v>3-1</v>
      </c>
      <c r="Z59" s="49" t="str">
        <f t="shared" si="4"/>
        <v>NO</v>
      </c>
      <c r="AA59" s="109">
        <v>3</v>
      </c>
      <c r="AB59" s="109">
        <v>2</v>
      </c>
      <c r="AC59" s="105">
        <f t="shared" si="20"/>
        <v>1</v>
      </c>
      <c r="AD59" s="49"/>
      <c r="AE59" s="9" t="str">
        <f t="shared" si="5"/>
        <v>YES</v>
      </c>
      <c r="AF59" s="49"/>
      <c r="AG59" s="49"/>
      <c r="AH59" s="49"/>
      <c r="AI59" s="49"/>
      <c r="AJ59" s="49"/>
      <c r="AK59" s="49"/>
      <c r="AL59" s="49"/>
      <c r="AM59" s="49"/>
      <c r="AN59" s="9">
        <v>16</v>
      </c>
      <c r="AO59" s="9">
        <v>32</v>
      </c>
      <c r="AP59" s="9">
        <v>34</v>
      </c>
      <c r="AQ59" s="9">
        <v>45</v>
      </c>
      <c r="AR59" s="9">
        <v>69</v>
      </c>
      <c r="AS59" s="9"/>
      <c r="AT59" s="9"/>
      <c r="AU59" s="9"/>
      <c r="AV59" s="49"/>
      <c r="AW59" s="9" t="str">
        <f t="shared" si="6"/>
        <v>Yes</v>
      </c>
      <c r="AX59" s="9">
        <f t="shared" si="7"/>
        <v>16</v>
      </c>
      <c r="AY59" s="9">
        <f t="shared" si="8"/>
        <v>1</v>
      </c>
      <c r="AZ59" s="47" t="str">
        <f t="shared" si="9"/>
        <v/>
      </c>
      <c r="BA59" s="78" t="str">
        <f t="shared" si="10"/>
        <v>Yes</v>
      </c>
      <c r="BB59" s="78">
        <f t="shared" si="11"/>
        <v>0</v>
      </c>
      <c r="BD59">
        <v>1.3</v>
      </c>
      <c r="BI59">
        <v>16</v>
      </c>
      <c r="BJ59">
        <v>32</v>
      </c>
      <c r="BK59">
        <v>34</v>
      </c>
      <c r="BL59">
        <v>45</v>
      </c>
      <c r="BR59">
        <v>69</v>
      </c>
      <c r="CA59">
        <f t="shared" si="12"/>
        <v>69</v>
      </c>
      <c r="CB59" t="str">
        <f t="shared" si="13"/>
        <v/>
      </c>
      <c r="CD59">
        <f t="shared" si="14"/>
        <v>1</v>
      </c>
      <c r="CE59" t="str">
        <f t="shared" si="15"/>
        <v/>
      </c>
      <c r="CF59" t="str">
        <f t="shared" si="16"/>
        <v/>
      </c>
      <c r="CH59" s="14" t="str">
        <f t="shared" si="17"/>
        <v>No</v>
      </c>
      <c r="CI59" s="14" t="str">
        <f t="shared" si="18"/>
        <v/>
      </c>
      <c r="CJ59" t="str">
        <f t="shared" si="19"/>
        <v/>
      </c>
      <c r="CK59" t="str">
        <f t="shared" si="21"/>
        <v/>
      </c>
      <c r="CO59">
        <v>1</v>
      </c>
    </row>
    <row r="60" spans="1:93" ht="16.2" thickBot="1" x14ac:dyDescent="0.35">
      <c r="A60" s="48" t="s">
        <v>39</v>
      </c>
      <c r="B60" s="49">
        <v>515001</v>
      </c>
      <c r="C60" s="49">
        <v>29956344</v>
      </c>
      <c r="D60" s="49" t="s">
        <v>19</v>
      </c>
      <c r="E60" s="49" t="s">
        <v>116</v>
      </c>
      <c r="F60" s="50">
        <v>44060.708333333336</v>
      </c>
      <c r="G60" s="49" t="s">
        <v>228</v>
      </c>
      <c r="H60" s="49" t="s">
        <v>201</v>
      </c>
      <c r="I60" s="49">
        <v>10770</v>
      </c>
      <c r="J60" s="49">
        <v>152564</v>
      </c>
      <c r="K60" s="49">
        <v>50</v>
      </c>
      <c r="L60" s="49">
        <v>0</v>
      </c>
      <c r="M60" s="49">
        <v>1</v>
      </c>
      <c r="N60" s="49">
        <v>60</v>
      </c>
      <c r="O60" s="49">
        <v>10</v>
      </c>
      <c r="P60" s="49">
        <v>1.2</v>
      </c>
      <c r="Q60" s="49">
        <v>44</v>
      </c>
      <c r="R60" s="49">
        <v>4</v>
      </c>
      <c r="S60" s="49">
        <v>1.1000000000000001</v>
      </c>
      <c r="T60" s="49"/>
      <c r="U60" s="49"/>
      <c r="V60" s="49"/>
      <c r="W60" s="105">
        <v>1</v>
      </c>
      <c r="X60" s="105">
        <v>1</v>
      </c>
      <c r="Y60" s="105" t="str">
        <f t="shared" si="3"/>
        <v>1-1</v>
      </c>
      <c r="Z60" s="49" t="str">
        <f t="shared" si="4"/>
        <v>NO</v>
      </c>
      <c r="AA60" s="109">
        <v>2</v>
      </c>
      <c r="AB60" s="109">
        <v>2</v>
      </c>
      <c r="AC60" s="105">
        <f t="shared" si="20"/>
        <v>2</v>
      </c>
      <c r="AD60" s="49"/>
      <c r="AE60" s="9" t="str">
        <f t="shared" si="5"/>
        <v>YES</v>
      </c>
      <c r="AF60" s="49"/>
      <c r="AG60" s="49"/>
      <c r="AH60" s="49"/>
      <c r="AI60" s="49"/>
      <c r="AJ60" s="49"/>
      <c r="AK60" s="49"/>
      <c r="AL60" s="49"/>
      <c r="AM60" s="49"/>
      <c r="AN60" s="9">
        <v>16</v>
      </c>
      <c r="AO60" s="9">
        <v>18</v>
      </c>
      <c r="AP60" s="9">
        <v>67</v>
      </c>
      <c r="AQ60" s="9">
        <v>86</v>
      </c>
      <c r="AR60" s="9"/>
      <c r="AS60" s="9"/>
      <c r="AT60" s="9"/>
      <c r="AU60" s="9"/>
      <c r="AV60" s="49"/>
      <c r="AW60" s="9" t="str">
        <f t="shared" si="6"/>
        <v>Yes</v>
      </c>
      <c r="AX60" s="9">
        <f t="shared" si="7"/>
        <v>16</v>
      </c>
      <c r="AY60" s="9">
        <f t="shared" si="8"/>
        <v>1</v>
      </c>
      <c r="AZ60" s="47" t="str">
        <f t="shared" si="9"/>
        <v/>
      </c>
      <c r="BA60" s="78" t="str">
        <f t="shared" si="10"/>
        <v>Yes</v>
      </c>
      <c r="BB60" s="78">
        <f t="shared" si="11"/>
        <v>0</v>
      </c>
      <c r="BI60">
        <v>16</v>
      </c>
      <c r="BJ60">
        <v>18</v>
      </c>
      <c r="BR60">
        <v>67</v>
      </c>
      <c r="BS60">
        <v>86</v>
      </c>
      <c r="CA60">
        <f t="shared" si="12"/>
        <v>67</v>
      </c>
      <c r="CB60">
        <f t="shared" si="13"/>
        <v>86</v>
      </c>
      <c r="CD60">
        <f t="shared" si="14"/>
        <v>1</v>
      </c>
      <c r="CE60" t="str">
        <f t="shared" si="15"/>
        <v/>
      </c>
      <c r="CF60" t="str">
        <f t="shared" si="16"/>
        <v/>
      </c>
      <c r="CH60" s="14" t="str">
        <f t="shared" si="17"/>
        <v>No</v>
      </c>
      <c r="CI60" s="14" t="str">
        <f t="shared" si="18"/>
        <v/>
      </c>
      <c r="CJ60">
        <f t="shared" si="19"/>
        <v>1</v>
      </c>
      <c r="CK60" t="str">
        <f t="shared" si="21"/>
        <v/>
      </c>
      <c r="CM60">
        <v>1</v>
      </c>
    </row>
    <row r="61" spans="1:93" ht="16.2" thickBot="1" x14ac:dyDescent="0.35">
      <c r="A61" t="s">
        <v>39</v>
      </c>
      <c r="B61">
        <v>515055</v>
      </c>
      <c r="C61">
        <v>29959602</v>
      </c>
      <c r="D61" t="s">
        <v>157</v>
      </c>
      <c r="E61" t="s">
        <v>158</v>
      </c>
      <c r="F61" s="68">
        <v>44061.6875</v>
      </c>
      <c r="G61" t="s">
        <v>229</v>
      </c>
      <c r="H61" t="s">
        <v>230</v>
      </c>
      <c r="I61">
        <v>516339</v>
      </c>
      <c r="J61">
        <v>6390</v>
      </c>
      <c r="K61">
        <v>50</v>
      </c>
      <c r="L61">
        <v>0</v>
      </c>
      <c r="M61">
        <v>1</v>
      </c>
      <c r="N61">
        <v>50</v>
      </c>
      <c r="O61">
        <v>0</v>
      </c>
      <c r="P61">
        <v>1</v>
      </c>
      <c r="Q61">
        <v>50</v>
      </c>
      <c r="R61">
        <v>10</v>
      </c>
      <c r="S61">
        <v>1.25</v>
      </c>
      <c r="W61" s="106">
        <v>0</v>
      </c>
      <c r="X61" s="106">
        <v>0</v>
      </c>
      <c r="Y61" s="105" t="str">
        <f t="shared" si="3"/>
        <v>0-0</v>
      </c>
      <c r="Z61" s="49" t="str">
        <f t="shared" si="4"/>
        <v>NO</v>
      </c>
      <c r="AA61" s="109">
        <v>1</v>
      </c>
      <c r="AB61" s="109">
        <v>4</v>
      </c>
      <c r="AC61" s="105">
        <f t="shared" si="20"/>
        <v>5</v>
      </c>
      <c r="AD61" s="49"/>
      <c r="AE61" s="9" t="str">
        <f t="shared" si="5"/>
        <v>YES</v>
      </c>
      <c r="AF61" s="49"/>
      <c r="AG61" s="49"/>
      <c r="AH61" s="49"/>
      <c r="AI61" s="49"/>
      <c r="AJ61" s="49"/>
      <c r="AK61" s="49"/>
      <c r="AL61" s="49"/>
      <c r="AM61" s="49"/>
      <c r="AN61" s="9">
        <v>50</v>
      </c>
      <c r="AO61" s="9">
        <v>59</v>
      </c>
      <c r="AP61" s="9">
        <v>61</v>
      </c>
      <c r="AQ61" s="9">
        <v>65</v>
      </c>
      <c r="AR61" s="9">
        <v>67</v>
      </c>
      <c r="AS61" s="9"/>
      <c r="AT61" s="9"/>
      <c r="AU61" s="9"/>
      <c r="AV61" s="49"/>
      <c r="AW61" s="9" t="str">
        <f t="shared" si="6"/>
        <v>No</v>
      </c>
      <c r="AX61" s="9">
        <f t="shared" si="7"/>
        <v>50</v>
      </c>
      <c r="AY61" s="9">
        <f t="shared" si="8"/>
        <v>0</v>
      </c>
      <c r="AZ61" s="47" t="str">
        <f t="shared" si="9"/>
        <v/>
      </c>
      <c r="BA61" s="78" t="str">
        <f t="shared" si="10"/>
        <v/>
      </c>
      <c r="BB61" s="78">
        <f t="shared" si="11"/>
        <v>0</v>
      </c>
      <c r="BR61">
        <v>50</v>
      </c>
      <c r="BS61">
        <v>59</v>
      </c>
      <c r="BT61">
        <v>61</v>
      </c>
      <c r="BU61">
        <v>65</v>
      </c>
      <c r="BV61">
        <v>67</v>
      </c>
      <c r="CA61">
        <f t="shared" si="12"/>
        <v>50</v>
      </c>
      <c r="CB61">
        <f t="shared" si="13"/>
        <v>59</v>
      </c>
      <c r="CD61" t="str">
        <f t="shared" si="14"/>
        <v/>
      </c>
      <c r="CE61">
        <f t="shared" si="15"/>
        <v>1</v>
      </c>
      <c r="CF61" t="str">
        <f t="shared" si="16"/>
        <v/>
      </c>
      <c r="CH61" s="14" t="str">
        <f t="shared" si="17"/>
        <v>Yes</v>
      </c>
      <c r="CI61" s="14" t="str">
        <f t="shared" si="18"/>
        <v>1</v>
      </c>
      <c r="CJ61" t="str">
        <f t="shared" si="19"/>
        <v/>
      </c>
      <c r="CK61" t="str">
        <f t="shared" si="21"/>
        <v/>
      </c>
      <c r="CM61">
        <v>1</v>
      </c>
    </row>
    <row r="62" spans="1:93" ht="16.2" thickBot="1" x14ac:dyDescent="0.35">
      <c r="A62" t="s">
        <v>39</v>
      </c>
      <c r="B62">
        <v>514925</v>
      </c>
      <c r="C62">
        <v>29961223</v>
      </c>
      <c r="D62" t="s">
        <v>66</v>
      </c>
      <c r="E62" t="s">
        <v>67</v>
      </c>
      <c r="F62" s="68">
        <v>44062.479166666664</v>
      </c>
      <c r="G62" t="s">
        <v>231</v>
      </c>
      <c r="H62" t="s">
        <v>232</v>
      </c>
      <c r="I62">
        <v>2245760</v>
      </c>
      <c r="J62">
        <v>441089</v>
      </c>
      <c r="K62">
        <v>50</v>
      </c>
      <c r="L62">
        <v>0</v>
      </c>
      <c r="M62">
        <v>1</v>
      </c>
      <c r="N62">
        <v>60</v>
      </c>
      <c r="O62">
        <v>10</v>
      </c>
      <c r="P62">
        <v>1.2</v>
      </c>
      <c r="Q62">
        <v>44</v>
      </c>
      <c r="R62">
        <v>4</v>
      </c>
      <c r="S62">
        <v>1.1000000000000001</v>
      </c>
      <c r="W62" s="106">
        <v>0</v>
      </c>
      <c r="X62" s="106">
        <v>1</v>
      </c>
      <c r="Y62" s="105" t="str">
        <f t="shared" si="3"/>
        <v>0-1</v>
      </c>
      <c r="Z62" s="49" t="str">
        <f t="shared" si="4"/>
        <v>YES</v>
      </c>
      <c r="AA62" s="109">
        <v>1</v>
      </c>
      <c r="AB62" s="109">
        <v>1</v>
      </c>
      <c r="AC62" s="105">
        <f t="shared" si="20"/>
        <v>1</v>
      </c>
      <c r="AD62" s="49">
        <v>0</v>
      </c>
      <c r="AE62" s="9" t="str">
        <f t="shared" si="5"/>
        <v>YES</v>
      </c>
      <c r="AF62" s="49">
        <v>1.23</v>
      </c>
      <c r="AG62" s="49"/>
      <c r="AH62" s="49">
        <v>2.1</v>
      </c>
      <c r="AI62" s="49">
        <v>2.58</v>
      </c>
      <c r="AJ62" s="49">
        <v>3.78</v>
      </c>
      <c r="AK62" s="49"/>
      <c r="AL62" s="49" t="s">
        <v>296</v>
      </c>
      <c r="AM62" s="49"/>
      <c r="AN62" s="9">
        <v>45</v>
      </c>
      <c r="AO62" s="9">
        <v>89</v>
      </c>
      <c r="AP62" s="9"/>
      <c r="AQ62" s="9"/>
      <c r="AR62" s="9"/>
      <c r="AS62" s="9"/>
      <c r="AT62" s="9"/>
      <c r="AU62" s="9"/>
      <c r="AV62" s="49"/>
      <c r="AW62" s="9" t="str">
        <f t="shared" si="6"/>
        <v>Yes</v>
      </c>
      <c r="AX62" s="9">
        <f t="shared" si="7"/>
        <v>45</v>
      </c>
      <c r="AY62" s="9">
        <f t="shared" si="8"/>
        <v>1</v>
      </c>
      <c r="AZ62" s="47" t="str">
        <f t="shared" si="9"/>
        <v/>
      </c>
      <c r="BA62" s="78" t="str">
        <f t="shared" si="10"/>
        <v/>
      </c>
      <c r="BB62" s="78">
        <f t="shared" si="11"/>
        <v>1</v>
      </c>
      <c r="BD62">
        <v>1.3</v>
      </c>
      <c r="BE62">
        <v>1.57</v>
      </c>
      <c r="BF62">
        <v>1.66</v>
      </c>
      <c r="BG62">
        <v>1.85</v>
      </c>
      <c r="BI62">
        <v>45</v>
      </c>
      <c r="BR62">
        <v>89</v>
      </c>
      <c r="CA62">
        <f t="shared" si="12"/>
        <v>89</v>
      </c>
      <c r="CB62" t="str">
        <f t="shared" si="13"/>
        <v/>
      </c>
      <c r="CD62">
        <f t="shared" si="14"/>
        <v>1</v>
      </c>
      <c r="CE62" t="str">
        <f t="shared" si="15"/>
        <v/>
      </c>
      <c r="CF62" t="str">
        <f t="shared" si="16"/>
        <v/>
      </c>
      <c r="CH62" s="14" t="str">
        <f t="shared" si="17"/>
        <v>No</v>
      </c>
      <c r="CI62" s="14" t="str">
        <f t="shared" si="18"/>
        <v/>
      </c>
      <c r="CJ62" t="str">
        <f t="shared" si="19"/>
        <v/>
      </c>
      <c r="CK62" t="str">
        <f t="shared" si="21"/>
        <v/>
      </c>
      <c r="CO62">
        <v>1</v>
      </c>
    </row>
    <row r="63" spans="1:93" ht="16.2" thickBot="1" x14ac:dyDescent="0.35">
      <c r="A63" t="s">
        <v>39</v>
      </c>
      <c r="B63">
        <v>515859</v>
      </c>
      <c r="C63">
        <v>29964417</v>
      </c>
      <c r="D63" t="s">
        <v>66</v>
      </c>
      <c r="E63" t="s">
        <v>67</v>
      </c>
      <c r="F63" s="68">
        <v>44065.416666666664</v>
      </c>
      <c r="G63" t="s">
        <v>300</v>
      </c>
      <c r="H63" t="s">
        <v>114</v>
      </c>
      <c r="I63">
        <v>441086</v>
      </c>
      <c r="J63">
        <v>2319612</v>
      </c>
      <c r="K63">
        <v>50</v>
      </c>
      <c r="L63">
        <v>0</v>
      </c>
      <c r="M63">
        <v>1</v>
      </c>
      <c r="N63">
        <v>75</v>
      </c>
      <c r="O63">
        <v>25</v>
      </c>
      <c r="P63">
        <v>1.5</v>
      </c>
      <c r="Q63">
        <v>80</v>
      </c>
      <c r="R63">
        <v>40</v>
      </c>
      <c r="S63">
        <v>2</v>
      </c>
      <c r="W63" s="105">
        <v>1</v>
      </c>
      <c r="X63" s="105">
        <v>2</v>
      </c>
      <c r="Y63" s="105" t="str">
        <f t="shared" si="3"/>
        <v>1-2</v>
      </c>
      <c r="Z63" s="49" t="str">
        <f t="shared" si="4"/>
        <v>NO</v>
      </c>
      <c r="AA63" s="109">
        <v>2</v>
      </c>
      <c r="AB63" s="109">
        <v>3</v>
      </c>
      <c r="AC63" s="105">
        <f t="shared" si="20"/>
        <v>2</v>
      </c>
      <c r="AD63" s="49"/>
      <c r="AE63" s="9" t="str">
        <f t="shared" si="5"/>
        <v>YES</v>
      </c>
      <c r="AF63" s="49"/>
      <c r="AG63" s="49"/>
      <c r="AH63" s="49"/>
      <c r="AI63" s="49"/>
      <c r="AJ63" s="49"/>
      <c r="AK63" s="49"/>
      <c r="AL63" s="49"/>
      <c r="AM63" s="49"/>
      <c r="AN63" s="9">
        <v>25</v>
      </c>
      <c r="AO63" s="9">
        <v>44</v>
      </c>
      <c r="AP63" s="9">
        <v>45</v>
      </c>
      <c r="AQ63" s="9">
        <v>50</v>
      </c>
      <c r="AR63" s="9">
        <v>90</v>
      </c>
      <c r="AS63" s="9"/>
      <c r="AT63" s="9"/>
      <c r="AU63" s="9"/>
      <c r="AV63" s="49"/>
      <c r="AW63" s="9" t="str">
        <f t="shared" ref="AW63" si="22">IF(AND(AN63&gt;=1,AN63&lt;46),"Yes","No")</f>
        <v>Yes</v>
      </c>
      <c r="AX63" s="9">
        <f t="shared" ref="AX63" si="23">IF(AN63="","",AN63)</f>
        <v>25</v>
      </c>
      <c r="AY63" s="9">
        <f t="shared" ref="AY63" si="24">IF(AND(AW63="Yes",AX63&gt;15),1,0)</f>
        <v>1</v>
      </c>
      <c r="AZ63" s="47" t="str">
        <f t="shared" ref="AZ63" si="25">IF(AND(AX63&gt;0,AX63&lt;15),"Yes","")</f>
        <v/>
      </c>
      <c r="BA63" s="78" t="str">
        <f t="shared" si="10"/>
        <v/>
      </c>
      <c r="BB63" s="78">
        <f t="shared" ref="BB63:BB71" si="26">IF(AND(AW63="yes",AX63&gt;20),1,0)</f>
        <v>1</v>
      </c>
      <c r="BD63">
        <v>1.29</v>
      </c>
      <c r="BE63">
        <v>1.47</v>
      </c>
      <c r="BF63">
        <v>1.55</v>
      </c>
      <c r="BG63">
        <v>1.71</v>
      </c>
      <c r="BI63">
        <v>25</v>
      </c>
      <c r="BJ63">
        <v>44</v>
      </c>
      <c r="BK63">
        <v>45</v>
      </c>
      <c r="BR63">
        <v>50</v>
      </c>
      <c r="BS63">
        <v>90</v>
      </c>
      <c r="CA63">
        <f t="shared" si="12"/>
        <v>50</v>
      </c>
      <c r="CB63">
        <f t="shared" si="13"/>
        <v>90</v>
      </c>
      <c r="CD63" t="str">
        <f t="shared" si="14"/>
        <v/>
      </c>
      <c r="CE63">
        <f t="shared" si="15"/>
        <v>1</v>
      </c>
      <c r="CF63" t="str">
        <f t="shared" si="16"/>
        <v/>
      </c>
      <c r="CH63" s="14" t="str">
        <f t="shared" si="17"/>
        <v>Yes</v>
      </c>
      <c r="CI63" s="14" t="str">
        <f t="shared" si="18"/>
        <v>1</v>
      </c>
      <c r="CJ63" t="str">
        <f t="shared" si="19"/>
        <v/>
      </c>
      <c r="CK63" t="str">
        <f t="shared" si="21"/>
        <v/>
      </c>
      <c r="CM63">
        <v>1</v>
      </c>
    </row>
    <row r="64" spans="1:93" ht="16.2" thickBot="1" x14ac:dyDescent="0.35">
      <c r="A64" t="s">
        <v>39</v>
      </c>
      <c r="B64">
        <v>516134</v>
      </c>
      <c r="C64">
        <v>29974934</v>
      </c>
      <c r="D64" t="s">
        <v>66</v>
      </c>
      <c r="E64" t="s">
        <v>67</v>
      </c>
      <c r="F64" s="68">
        <v>44069.458333333336</v>
      </c>
      <c r="G64" t="s">
        <v>188</v>
      </c>
      <c r="H64" t="s">
        <v>71</v>
      </c>
      <c r="I64">
        <v>441082</v>
      </c>
      <c r="J64">
        <v>1080507</v>
      </c>
      <c r="K64">
        <v>83</v>
      </c>
      <c r="L64">
        <v>33</v>
      </c>
      <c r="M64">
        <v>1.66</v>
      </c>
      <c r="N64">
        <v>50</v>
      </c>
      <c r="O64">
        <v>0</v>
      </c>
      <c r="P64">
        <v>1</v>
      </c>
      <c r="Q64">
        <v>67</v>
      </c>
      <c r="R64">
        <v>27</v>
      </c>
      <c r="S64">
        <v>1.68</v>
      </c>
      <c r="T64">
        <v>12</v>
      </c>
      <c r="U64">
        <v>2</v>
      </c>
      <c r="V64">
        <v>1.2</v>
      </c>
      <c r="W64" s="105">
        <v>2</v>
      </c>
      <c r="X64" s="105">
        <v>1</v>
      </c>
      <c r="Y64" s="105" t="str">
        <f t="shared" si="3"/>
        <v>2-1</v>
      </c>
      <c r="Z64" s="49" t="str">
        <f t="shared" si="4"/>
        <v>NO</v>
      </c>
      <c r="AA64" s="109">
        <v>2</v>
      </c>
      <c r="AB64" s="109">
        <v>2</v>
      </c>
      <c r="AC64" s="105">
        <f t="shared" si="20"/>
        <v>1</v>
      </c>
      <c r="AD64" s="49"/>
      <c r="AE64" s="9" t="str">
        <f t="shared" si="5"/>
        <v>YES</v>
      </c>
      <c r="AF64" s="49"/>
      <c r="AG64" s="49"/>
      <c r="AH64" s="49"/>
      <c r="AI64" s="49"/>
      <c r="AJ64" s="49"/>
      <c r="AK64" s="49"/>
      <c r="AL64" s="49"/>
      <c r="AM64" s="49"/>
      <c r="AN64" s="9">
        <v>23</v>
      </c>
      <c r="AO64" s="9">
        <v>30</v>
      </c>
      <c r="AP64" s="9">
        <v>42</v>
      </c>
      <c r="AQ64" s="9">
        <v>75</v>
      </c>
      <c r="AR64" s="9"/>
      <c r="AS64" s="9"/>
      <c r="AT64" s="9"/>
      <c r="AU64" s="9"/>
      <c r="AV64" s="49"/>
      <c r="AW64" s="9" t="str">
        <f t="shared" ref="AW64:AW71" si="27">IF(AND(AN64&gt;=1,AN64&lt;46),"Yes","No")</f>
        <v>Yes</v>
      </c>
      <c r="AX64" s="9">
        <f t="shared" ref="AX64:AX71" si="28">IF(AN64="","",AN64)</f>
        <v>23</v>
      </c>
      <c r="AY64" s="9">
        <f t="shared" ref="AY64:AY71" si="29">IF(AND(AW64="Yes",AX64&gt;15),1,0)</f>
        <v>1</v>
      </c>
      <c r="AZ64" s="47" t="str">
        <f t="shared" ref="AZ64:AZ71" si="30">IF(AND(AX64&gt;0,AX64&lt;15),"Yes","")</f>
        <v/>
      </c>
      <c r="BA64" s="78" t="str">
        <f t="shared" si="10"/>
        <v/>
      </c>
      <c r="BB64" s="78">
        <f t="shared" si="26"/>
        <v>1</v>
      </c>
      <c r="BD64">
        <v>1.29</v>
      </c>
      <c r="BE64">
        <v>1.5</v>
      </c>
      <c r="BF64">
        <v>1.64</v>
      </c>
      <c r="BI64">
        <v>23</v>
      </c>
      <c r="BJ64">
        <v>30</v>
      </c>
      <c r="BK64">
        <v>42</v>
      </c>
      <c r="BR64">
        <v>75</v>
      </c>
      <c r="CA64">
        <f t="shared" si="12"/>
        <v>75</v>
      </c>
      <c r="CB64" t="str">
        <f t="shared" si="13"/>
        <v/>
      </c>
      <c r="CD64">
        <f t="shared" si="14"/>
        <v>1</v>
      </c>
      <c r="CE64" t="str">
        <f t="shared" si="15"/>
        <v/>
      </c>
      <c r="CF64" t="str">
        <f t="shared" si="16"/>
        <v/>
      </c>
      <c r="CH64" s="14" t="str">
        <f t="shared" si="17"/>
        <v>No</v>
      </c>
      <c r="CI64" s="14" t="str">
        <f t="shared" si="18"/>
        <v/>
      </c>
      <c r="CJ64" t="str">
        <f t="shared" si="19"/>
        <v/>
      </c>
      <c r="CK64" t="str">
        <f t="shared" si="21"/>
        <v/>
      </c>
      <c r="CO64">
        <v>1</v>
      </c>
    </row>
    <row r="65" spans="1:93" ht="16.2" thickBot="1" x14ac:dyDescent="0.35">
      <c r="A65" t="s">
        <v>39</v>
      </c>
      <c r="B65">
        <v>516400</v>
      </c>
      <c r="C65">
        <v>29972215</v>
      </c>
      <c r="D65" t="s">
        <v>66</v>
      </c>
      <c r="E65" t="s">
        <v>67</v>
      </c>
      <c r="F65" s="68">
        <v>44072.458333333336</v>
      </c>
      <c r="G65" t="s">
        <v>69</v>
      </c>
      <c r="H65" t="s">
        <v>70</v>
      </c>
      <c r="I65">
        <v>744103</v>
      </c>
      <c r="J65">
        <v>442179</v>
      </c>
      <c r="K65">
        <v>60</v>
      </c>
      <c r="L65">
        <v>10</v>
      </c>
      <c r="M65">
        <v>1.2</v>
      </c>
      <c r="N65">
        <v>60</v>
      </c>
      <c r="O65">
        <v>10</v>
      </c>
      <c r="P65">
        <v>1.2</v>
      </c>
      <c r="Q65">
        <v>40</v>
      </c>
      <c r="R65">
        <v>0</v>
      </c>
      <c r="S65">
        <v>1</v>
      </c>
      <c r="T65">
        <v>10</v>
      </c>
      <c r="U65">
        <v>0</v>
      </c>
      <c r="V65">
        <v>1</v>
      </c>
      <c r="W65" s="106">
        <v>1</v>
      </c>
      <c r="X65" s="106">
        <v>0</v>
      </c>
      <c r="Y65" s="105" t="str">
        <f t="shared" si="3"/>
        <v>1-0</v>
      </c>
      <c r="Z65" s="49" t="str">
        <f t="shared" si="4"/>
        <v>YES</v>
      </c>
      <c r="AA65" s="109">
        <v>1</v>
      </c>
      <c r="AB65" s="109">
        <v>1</v>
      </c>
      <c r="AC65" s="105">
        <f t="shared" si="20"/>
        <v>1</v>
      </c>
      <c r="AD65" s="49">
        <v>1</v>
      </c>
      <c r="AE65" s="9" t="str">
        <f t="shared" si="5"/>
        <v>YES</v>
      </c>
      <c r="AF65" s="49">
        <v>1.21</v>
      </c>
      <c r="AG65" s="49"/>
      <c r="AH65" s="49">
        <v>1.96</v>
      </c>
      <c r="AI65" s="49"/>
      <c r="AJ65" s="49">
        <v>5</v>
      </c>
      <c r="AK65" s="49"/>
      <c r="AL65" s="49" t="s">
        <v>325</v>
      </c>
      <c r="AM65" s="49"/>
      <c r="AN65" s="9">
        <v>3</v>
      </c>
      <c r="AO65" s="9">
        <v>71</v>
      </c>
      <c r="AP65" s="9"/>
      <c r="AQ65" s="9"/>
      <c r="AR65" s="9"/>
      <c r="AS65" s="9"/>
      <c r="AT65" s="9"/>
      <c r="AU65" s="9"/>
      <c r="AV65" s="49"/>
      <c r="AW65" s="9" t="str">
        <f t="shared" si="27"/>
        <v>Yes</v>
      </c>
      <c r="AX65" s="9">
        <f t="shared" si="28"/>
        <v>3</v>
      </c>
      <c r="AY65" s="9">
        <f t="shared" si="29"/>
        <v>0</v>
      </c>
      <c r="AZ65" s="47" t="str">
        <f t="shared" si="30"/>
        <v>Yes</v>
      </c>
      <c r="BA65" s="78" t="str">
        <f t="shared" si="10"/>
        <v>Yes</v>
      </c>
      <c r="BB65" s="78">
        <f t="shared" si="26"/>
        <v>0</v>
      </c>
      <c r="BD65">
        <v>1.38</v>
      </c>
      <c r="BI65">
        <v>3</v>
      </c>
      <c r="BR65">
        <v>71</v>
      </c>
      <c r="CA65">
        <f t="shared" si="12"/>
        <v>71</v>
      </c>
      <c r="CB65" t="str">
        <f t="shared" si="13"/>
        <v/>
      </c>
      <c r="CD65">
        <f t="shared" si="14"/>
        <v>1</v>
      </c>
      <c r="CE65" t="str">
        <f t="shared" si="15"/>
        <v/>
      </c>
      <c r="CF65" t="str">
        <f t="shared" si="16"/>
        <v/>
      </c>
      <c r="CH65" s="14" t="str">
        <f t="shared" si="17"/>
        <v>No</v>
      </c>
      <c r="CI65" s="14" t="str">
        <f t="shared" si="18"/>
        <v/>
      </c>
      <c r="CJ65" t="str">
        <f t="shared" si="19"/>
        <v/>
      </c>
      <c r="CK65" t="str">
        <f t="shared" si="21"/>
        <v/>
      </c>
      <c r="CO65">
        <v>1</v>
      </c>
    </row>
    <row r="66" spans="1:93" ht="16.2" thickBot="1" x14ac:dyDescent="0.35">
      <c r="A66" t="s">
        <v>39</v>
      </c>
      <c r="B66">
        <v>516640</v>
      </c>
      <c r="C66">
        <v>29969779</v>
      </c>
      <c r="D66" t="s">
        <v>19</v>
      </c>
      <c r="E66" t="s">
        <v>32</v>
      </c>
      <c r="F66" s="68">
        <v>44072.708333333336</v>
      </c>
      <c r="G66" t="s">
        <v>314</v>
      </c>
      <c r="H66" t="s">
        <v>315</v>
      </c>
      <c r="I66">
        <v>152566</v>
      </c>
      <c r="J66">
        <v>132563</v>
      </c>
      <c r="K66">
        <v>51</v>
      </c>
      <c r="L66">
        <v>1</v>
      </c>
      <c r="M66">
        <v>1.02</v>
      </c>
      <c r="N66">
        <v>63</v>
      </c>
      <c r="O66">
        <v>13</v>
      </c>
      <c r="P66">
        <v>1.26</v>
      </c>
      <c r="Q66">
        <v>44</v>
      </c>
      <c r="R66">
        <v>4</v>
      </c>
      <c r="S66">
        <v>1.1000000000000001</v>
      </c>
      <c r="T66">
        <v>16</v>
      </c>
      <c r="U66">
        <v>6</v>
      </c>
      <c r="V66">
        <v>1.6</v>
      </c>
      <c r="W66" s="106">
        <v>2</v>
      </c>
      <c r="X66" s="106">
        <v>0</v>
      </c>
      <c r="Y66" s="105" t="str">
        <f t="shared" si="3"/>
        <v>2-0</v>
      </c>
      <c r="Z66" s="49" t="str">
        <f t="shared" si="4"/>
        <v>NO</v>
      </c>
      <c r="AA66" s="109">
        <v>3</v>
      </c>
      <c r="AB66" s="109">
        <v>0</v>
      </c>
      <c r="AC66" s="105">
        <f t="shared" si="20"/>
        <v>1</v>
      </c>
      <c r="AD66" s="49"/>
      <c r="AE66" s="9" t="str">
        <f t="shared" si="5"/>
        <v>NO</v>
      </c>
      <c r="AF66" s="49"/>
      <c r="AG66" s="49"/>
      <c r="AH66" s="49"/>
      <c r="AI66" s="49"/>
      <c r="AJ66" s="49"/>
      <c r="AK66" s="49"/>
      <c r="AL66" s="49"/>
      <c r="AM66" s="49"/>
      <c r="AN66" s="9">
        <v>16</v>
      </c>
      <c r="AO66" s="9">
        <v>36</v>
      </c>
      <c r="AP66" s="9">
        <v>47</v>
      </c>
      <c r="AQ66" s="9"/>
      <c r="AR66" s="9"/>
      <c r="AS66" s="9"/>
      <c r="AT66" s="9"/>
      <c r="AU66" s="9"/>
      <c r="AV66" s="49"/>
      <c r="AW66" s="49" t="str">
        <f t="shared" si="27"/>
        <v>Yes</v>
      </c>
      <c r="AX66" s="49">
        <f t="shared" si="28"/>
        <v>16</v>
      </c>
      <c r="AY66" s="49">
        <f t="shared" si="29"/>
        <v>1</v>
      </c>
      <c r="AZ66" s="54" t="str">
        <f t="shared" si="30"/>
        <v/>
      </c>
      <c r="BA66" s="80" t="str">
        <f t="shared" si="10"/>
        <v>Yes</v>
      </c>
      <c r="BB66" s="80">
        <f t="shared" si="26"/>
        <v>0</v>
      </c>
      <c r="BD66">
        <v>1.45</v>
      </c>
      <c r="BI66">
        <v>16</v>
      </c>
      <c r="BJ66">
        <v>36</v>
      </c>
      <c r="BR66">
        <v>47</v>
      </c>
      <c r="CA66">
        <f t="shared" si="12"/>
        <v>47</v>
      </c>
      <c r="CB66" t="str">
        <f t="shared" si="13"/>
        <v/>
      </c>
      <c r="CD66" t="str">
        <f t="shared" si="14"/>
        <v/>
      </c>
      <c r="CE66">
        <f t="shared" si="15"/>
        <v>1</v>
      </c>
      <c r="CF66" t="str">
        <f t="shared" si="16"/>
        <v/>
      </c>
      <c r="CH66" s="14" t="str">
        <f t="shared" si="17"/>
        <v>Yes</v>
      </c>
      <c r="CI66" s="14" t="str">
        <f t="shared" si="18"/>
        <v/>
      </c>
      <c r="CJ66" t="str">
        <f t="shared" si="19"/>
        <v/>
      </c>
      <c r="CK66" t="str">
        <f t="shared" si="21"/>
        <v>1</v>
      </c>
      <c r="CN66">
        <v>1</v>
      </c>
    </row>
    <row r="67" spans="1:93" ht="16.2" thickBot="1" x14ac:dyDescent="0.35">
      <c r="A67" t="s">
        <v>39</v>
      </c>
      <c r="B67">
        <v>516415</v>
      </c>
      <c r="C67">
        <v>29984708</v>
      </c>
      <c r="D67" t="s">
        <v>153</v>
      </c>
      <c r="E67" t="s">
        <v>154</v>
      </c>
      <c r="F67" s="68">
        <v>44073.458333333336</v>
      </c>
      <c r="G67" t="s">
        <v>316</v>
      </c>
      <c r="H67" t="s">
        <v>317</v>
      </c>
      <c r="I67">
        <v>12765833</v>
      </c>
      <c r="J67">
        <v>10299726</v>
      </c>
      <c r="K67">
        <v>50</v>
      </c>
      <c r="L67">
        <v>0</v>
      </c>
      <c r="M67">
        <v>1</v>
      </c>
      <c r="N67">
        <v>57</v>
      </c>
      <c r="O67">
        <v>7</v>
      </c>
      <c r="P67">
        <v>1.1399999999999999</v>
      </c>
      <c r="Q67">
        <v>40</v>
      </c>
      <c r="R67">
        <v>0</v>
      </c>
      <c r="S67">
        <v>1</v>
      </c>
      <c r="T67">
        <v>15</v>
      </c>
      <c r="U67">
        <v>5</v>
      </c>
      <c r="V67">
        <v>1.5</v>
      </c>
      <c r="W67" s="106">
        <v>2</v>
      </c>
      <c r="X67" s="106">
        <v>0</v>
      </c>
      <c r="Y67" s="105" t="str">
        <f t="shared" si="3"/>
        <v>2-0</v>
      </c>
      <c r="Z67" s="49" t="str">
        <f t="shared" si="4"/>
        <v>NO</v>
      </c>
      <c r="AA67" s="109">
        <v>3</v>
      </c>
      <c r="AB67" s="109">
        <v>0</v>
      </c>
      <c r="AC67" s="105">
        <f t="shared" si="20"/>
        <v>1</v>
      </c>
      <c r="AD67" s="49"/>
      <c r="AE67" s="9" t="str">
        <f t="shared" si="5"/>
        <v>NO</v>
      </c>
      <c r="AF67" s="49"/>
      <c r="AG67" s="49"/>
      <c r="AH67" s="49"/>
      <c r="AI67" s="49"/>
      <c r="AJ67" s="49"/>
      <c r="AK67" s="49"/>
      <c r="AL67" s="49"/>
      <c r="AM67" s="49"/>
      <c r="AN67" s="9">
        <v>18</v>
      </c>
      <c r="AO67" s="9">
        <v>41</v>
      </c>
      <c r="AP67" s="9">
        <v>90</v>
      </c>
      <c r="AQ67" s="9"/>
      <c r="AR67" s="9"/>
      <c r="AS67" s="9"/>
      <c r="AT67" s="9"/>
      <c r="AU67" s="9"/>
      <c r="AV67" s="49"/>
      <c r="AW67" s="49" t="str">
        <f t="shared" si="27"/>
        <v>Yes</v>
      </c>
      <c r="AX67" s="49">
        <f t="shared" si="28"/>
        <v>18</v>
      </c>
      <c r="AY67" s="49">
        <f t="shared" si="29"/>
        <v>1</v>
      </c>
      <c r="AZ67" s="54" t="str">
        <f t="shared" si="30"/>
        <v/>
      </c>
      <c r="BA67" s="80" t="str">
        <f t="shared" si="10"/>
        <v>Yes</v>
      </c>
      <c r="BB67" s="80">
        <f t="shared" si="26"/>
        <v>0</v>
      </c>
      <c r="BD67">
        <v>1.55</v>
      </c>
      <c r="BE67">
        <v>1.71</v>
      </c>
      <c r="BI67">
        <v>18</v>
      </c>
      <c r="BJ67">
        <v>41</v>
      </c>
      <c r="BR67">
        <v>90</v>
      </c>
      <c r="CA67">
        <f t="shared" si="12"/>
        <v>90</v>
      </c>
      <c r="CB67" t="str">
        <f t="shared" si="13"/>
        <v/>
      </c>
      <c r="CD67">
        <f t="shared" si="14"/>
        <v>1</v>
      </c>
      <c r="CE67" t="str">
        <f t="shared" si="15"/>
        <v/>
      </c>
      <c r="CF67" t="str">
        <f t="shared" si="16"/>
        <v/>
      </c>
      <c r="CH67" s="14" t="str">
        <f t="shared" si="17"/>
        <v>No</v>
      </c>
      <c r="CI67" s="14" t="str">
        <f t="shared" si="18"/>
        <v/>
      </c>
      <c r="CJ67" t="str">
        <f t="shared" si="19"/>
        <v/>
      </c>
      <c r="CK67" t="str">
        <f t="shared" si="21"/>
        <v/>
      </c>
      <c r="CO67">
        <v>1</v>
      </c>
    </row>
    <row r="68" spans="1:93" ht="16.2" thickBot="1" x14ac:dyDescent="0.35">
      <c r="A68" t="s">
        <v>39</v>
      </c>
      <c r="B68">
        <v>516659</v>
      </c>
      <c r="C68">
        <v>29981711</v>
      </c>
      <c r="D68" t="s">
        <v>19</v>
      </c>
      <c r="E68" t="s">
        <v>116</v>
      </c>
      <c r="F68" s="68">
        <v>44073.583333333336</v>
      </c>
      <c r="G68" t="s">
        <v>125</v>
      </c>
      <c r="H68" t="s">
        <v>117</v>
      </c>
      <c r="I68">
        <v>22623366</v>
      </c>
      <c r="J68">
        <v>14136987</v>
      </c>
      <c r="K68">
        <v>50</v>
      </c>
      <c r="L68">
        <v>0</v>
      </c>
      <c r="M68">
        <v>1</v>
      </c>
      <c r="N68">
        <v>60</v>
      </c>
      <c r="O68">
        <v>10</v>
      </c>
      <c r="P68">
        <v>1.2</v>
      </c>
      <c r="Q68">
        <v>82</v>
      </c>
      <c r="R68">
        <v>42</v>
      </c>
      <c r="S68">
        <v>2.0499999999999998</v>
      </c>
      <c r="T68">
        <v>11</v>
      </c>
      <c r="U68">
        <v>1</v>
      </c>
      <c r="V68">
        <v>1.1000000000000001</v>
      </c>
      <c r="W68" s="106">
        <v>0</v>
      </c>
      <c r="X68" s="106">
        <v>0</v>
      </c>
      <c r="Y68" s="105" t="str">
        <f t="shared" si="3"/>
        <v>0-0</v>
      </c>
      <c r="Z68" s="49" t="str">
        <f t="shared" si="4"/>
        <v>NO</v>
      </c>
      <c r="AA68" s="109">
        <v>0</v>
      </c>
      <c r="AB68" s="109">
        <v>1</v>
      </c>
      <c r="AC68" s="105">
        <f t="shared" si="20"/>
        <v>1</v>
      </c>
      <c r="AD68" s="49"/>
      <c r="AE68" s="9" t="str">
        <f t="shared" si="5"/>
        <v>NO</v>
      </c>
      <c r="AF68" s="49"/>
      <c r="AG68" s="49"/>
      <c r="AH68" s="49"/>
      <c r="AI68" s="49"/>
      <c r="AJ68" s="49"/>
      <c r="AK68" s="49"/>
      <c r="AL68" s="49"/>
      <c r="AM68" s="49"/>
      <c r="AN68" s="9">
        <v>87</v>
      </c>
      <c r="AO68" s="9"/>
      <c r="AP68" s="9"/>
      <c r="AQ68" s="9"/>
      <c r="AR68" s="9"/>
      <c r="AS68" s="9"/>
      <c r="AT68" s="9"/>
      <c r="AU68" s="9"/>
      <c r="AV68" s="49"/>
      <c r="AW68" s="49" t="str">
        <f t="shared" si="27"/>
        <v>No</v>
      </c>
      <c r="AX68" s="49">
        <f t="shared" si="28"/>
        <v>87</v>
      </c>
      <c r="AY68" s="49">
        <f t="shared" si="29"/>
        <v>0</v>
      </c>
      <c r="AZ68" s="54" t="str">
        <f t="shared" si="30"/>
        <v/>
      </c>
      <c r="BA68" s="80" t="str">
        <f t="shared" si="10"/>
        <v/>
      </c>
      <c r="BB68" s="80">
        <f t="shared" si="26"/>
        <v>0</v>
      </c>
      <c r="BD68">
        <v>1.24</v>
      </c>
      <c r="BE68">
        <v>1.4</v>
      </c>
      <c r="BF68">
        <v>1.52</v>
      </c>
      <c r="BG68">
        <v>1.66</v>
      </c>
      <c r="BR68">
        <v>87</v>
      </c>
      <c r="CA68">
        <f t="shared" si="12"/>
        <v>87</v>
      </c>
      <c r="CB68" t="str">
        <f t="shared" si="13"/>
        <v/>
      </c>
      <c r="CD68">
        <f t="shared" si="14"/>
        <v>1</v>
      </c>
      <c r="CE68" t="str">
        <f t="shared" si="15"/>
        <v/>
      </c>
      <c r="CF68" t="str">
        <f t="shared" si="16"/>
        <v/>
      </c>
      <c r="CH68" s="14" t="str">
        <f t="shared" si="17"/>
        <v>No</v>
      </c>
      <c r="CI68" s="14" t="str">
        <f t="shared" si="18"/>
        <v/>
      </c>
      <c r="CJ68" t="str">
        <f t="shared" si="19"/>
        <v/>
      </c>
      <c r="CK68" t="str">
        <f t="shared" si="21"/>
        <v/>
      </c>
      <c r="CO68">
        <v>1</v>
      </c>
    </row>
    <row r="69" spans="1:93" ht="16.2" thickBot="1" x14ac:dyDescent="0.35">
      <c r="A69" t="s">
        <v>39</v>
      </c>
      <c r="B69">
        <v>516663</v>
      </c>
      <c r="C69">
        <v>29981666</v>
      </c>
      <c r="D69" t="s">
        <v>19</v>
      </c>
      <c r="E69" t="s">
        <v>116</v>
      </c>
      <c r="F69" s="68">
        <v>44073.583333333336</v>
      </c>
      <c r="G69" t="s">
        <v>318</v>
      </c>
      <c r="H69" t="s">
        <v>319</v>
      </c>
      <c r="I69">
        <v>50046</v>
      </c>
      <c r="J69">
        <v>6267893</v>
      </c>
      <c r="K69">
        <v>50</v>
      </c>
      <c r="L69">
        <v>0</v>
      </c>
      <c r="M69">
        <v>1</v>
      </c>
      <c r="N69">
        <v>80</v>
      </c>
      <c r="O69">
        <v>30</v>
      </c>
      <c r="P69">
        <v>1.6</v>
      </c>
      <c r="Q69">
        <v>64</v>
      </c>
      <c r="R69">
        <v>24</v>
      </c>
      <c r="S69">
        <v>1.6</v>
      </c>
      <c r="T69">
        <v>11</v>
      </c>
      <c r="U69">
        <v>1</v>
      </c>
      <c r="V69">
        <v>1.1000000000000001</v>
      </c>
      <c r="W69" s="106">
        <v>2</v>
      </c>
      <c r="X69" s="106">
        <v>0</v>
      </c>
      <c r="Y69" s="105" t="str">
        <f t="shared" si="3"/>
        <v>2-0</v>
      </c>
      <c r="Z69" s="49" t="str">
        <f t="shared" si="4"/>
        <v>NO</v>
      </c>
      <c r="AA69" s="109">
        <v>2</v>
      </c>
      <c r="AB69" s="109">
        <v>1</v>
      </c>
      <c r="AC69" s="105">
        <f t="shared" si="20"/>
        <v>1</v>
      </c>
      <c r="AD69" s="49"/>
      <c r="AE69" s="9" t="str">
        <f t="shared" si="5"/>
        <v>YES</v>
      </c>
      <c r="AF69" s="49"/>
      <c r="AG69" s="49"/>
      <c r="AH69" s="49"/>
      <c r="AI69" s="49"/>
      <c r="AJ69" s="49"/>
      <c r="AK69" s="49"/>
      <c r="AL69" s="49"/>
      <c r="AM69" s="49"/>
      <c r="AN69" s="9">
        <v>33</v>
      </c>
      <c r="AO69" s="9">
        <v>35</v>
      </c>
      <c r="AP69" s="9">
        <v>82</v>
      </c>
      <c r="AQ69" s="9"/>
      <c r="AR69" s="9"/>
      <c r="AS69" s="9"/>
      <c r="AT69" s="9"/>
      <c r="AU69" s="9"/>
      <c r="AV69" s="49"/>
      <c r="AW69" s="49" t="str">
        <f t="shared" si="27"/>
        <v>Yes</v>
      </c>
      <c r="AX69" s="49">
        <f t="shared" si="28"/>
        <v>33</v>
      </c>
      <c r="AY69" s="49">
        <f t="shared" si="29"/>
        <v>1</v>
      </c>
      <c r="AZ69" s="54" t="str">
        <f t="shared" si="30"/>
        <v/>
      </c>
      <c r="BA69" s="80" t="str">
        <f t="shared" si="10"/>
        <v/>
      </c>
      <c r="BB69" s="80">
        <f t="shared" si="26"/>
        <v>1</v>
      </c>
      <c r="BD69">
        <v>1.28</v>
      </c>
      <c r="BE69">
        <v>1.42</v>
      </c>
      <c r="BF69">
        <v>1.51</v>
      </c>
      <c r="BG69">
        <v>1.63</v>
      </c>
      <c r="BI69">
        <v>33</v>
      </c>
      <c r="BJ69">
        <v>35</v>
      </c>
      <c r="BR69">
        <v>82</v>
      </c>
      <c r="CA69">
        <f t="shared" si="12"/>
        <v>82</v>
      </c>
      <c r="CB69" t="str">
        <f t="shared" si="13"/>
        <v/>
      </c>
      <c r="CD69">
        <f t="shared" si="14"/>
        <v>1</v>
      </c>
      <c r="CE69" t="str">
        <f t="shared" si="15"/>
        <v/>
      </c>
      <c r="CF69" t="str">
        <f t="shared" si="16"/>
        <v/>
      </c>
      <c r="CH69" s="14" t="str">
        <f t="shared" si="17"/>
        <v>No</v>
      </c>
      <c r="CI69" s="14" t="str">
        <f t="shared" si="18"/>
        <v/>
      </c>
      <c r="CJ69" t="str">
        <f t="shared" si="19"/>
        <v/>
      </c>
      <c r="CK69" t="str">
        <f t="shared" si="21"/>
        <v/>
      </c>
      <c r="CO69">
        <v>1</v>
      </c>
    </row>
    <row r="70" spans="1:93" ht="16.2" thickBot="1" x14ac:dyDescent="0.35">
      <c r="A70" t="s">
        <v>39</v>
      </c>
      <c r="B70">
        <v>516840</v>
      </c>
      <c r="C70">
        <v>29979446</v>
      </c>
      <c r="D70" t="s">
        <v>157</v>
      </c>
      <c r="E70" t="s">
        <v>158</v>
      </c>
      <c r="F70" s="68">
        <v>44073.6875</v>
      </c>
      <c r="G70" t="s">
        <v>230</v>
      </c>
      <c r="H70" t="s">
        <v>320</v>
      </c>
      <c r="I70">
        <v>6390</v>
      </c>
      <c r="J70">
        <v>1099216</v>
      </c>
      <c r="K70">
        <v>100</v>
      </c>
      <c r="L70">
        <v>50</v>
      </c>
      <c r="M70">
        <v>2</v>
      </c>
      <c r="N70">
        <v>80</v>
      </c>
      <c r="O70">
        <v>30</v>
      </c>
      <c r="P70">
        <v>1.6</v>
      </c>
      <c r="Q70">
        <v>64</v>
      </c>
      <c r="R70">
        <v>24</v>
      </c>
      <c r="S70">
        <v>1.6</v>
      </c>
      <c r="T70">
        <v>11</v>
      </c>
      <c r="U70">
        <v>1</v>
      </c>
      <c r="V70">
        <v>1.1000000000000001</v>
      </c>
      <c r="W70" s="105">
        <v>4</v>
      </c>
      <c r="X70" s="105">
        <v>1</v>
      </c>
      <c r="Y70" s="105" t="str">
        <f t="shared" si="3"/>
        <v>4-1</v>
      </c>
      <c r="Z70" s="49" t="str">
        <f t="shared" si="4"/>
        <v>NO</v>
      </c>
      <c r="AA70" s="109">
        <v>6</v>
      </c>
      <c r="AB70" s="109">
        <v>1</v>
      </c>
      <c r="AC70" s="105">
        <f t="shared" si="20"/>
        <v>2</v>
      </c>
      <c r="AD70" s="49"/>
      <c r="AE70" s="9" t="str">
        <f t="shared" si="5"/>
        <v>YES</v>
      </c>
      <c r="AF70" s="49"/>
      <c r="AG70" s="49"/>
      <c r="AH70" s="49"/>
      <c r="AI70" s="49"/>
      <c r="AJ70" s="49"/>
      <c r="AK70" s="49"/>
      <c r="AL70" s="49"/>
      <c r="AM70" s="49"/>
      <c r="AN70" s="9">
        <v>8</v>
      </c>
      <c r="AO70" s="9">
        <v>10</v>
      </c>
      <c r="AP70" s="9">
        <v>11</v>
      </c>
      <c r="AQ70" s="9">
        <v>29</v>
      </c>
      <c r="AR70" s="9">
        <v>41</v>
      </c>
      <c r="AS70" s="9">
        <v>69</v>
      </c>
      <c r="AT70" s="9">
        <v>73</v>
      </c>
      <c r="AU70" s="9"/>
      <c r="AV70" s="49"/>
      <c r="AW70" s="49" t="str">
        <f t="shared" si="27"/>
        <v>Yes</v>
      </c>
      <c r="AX70" s="49">
        <f t="shared" si="28"/>
        <v>8</v>
      </c>
      <c r="AY70" s="49">
        <f t="shared" si="29"/>
        <v>0</v>
      </c>
      <c r="AZ70" s="54" t="str">
        <f t="shared" si="30"/>
        <v>Yes</v>
      </c>
      <c r="BA70" s="80" t="str">
        <f t="shared" si="10"/>
        <v>Yes</v>
      </c>
      <c r="BB70" s="80">
        <f t="shared" si="26"/>
        <v>0</v>
      </c>
      <c r="BD70">
        <v>1.28</v>
      </c>
      <c r="BI70">
        <v>8</v>
      </c>
      <c r="BJ70">
        <v>10</v>
      </c>
      <c r="BK70">
        <v>11</v>
      </c>
      <c r="BL70">
        <v>29</v>
      </c>
      <c r="BM70">
        <v>41</v>
      </c>
      <c r="BR70">
        <v>69</v>
      </c>
      <c r="BS70">
        <v>73</v>
      </c>
      <c r="CA70">
        <f t="shared" si="12"/>
        <v>69</v>
      </c>
      <c r="CB70">
        <f t="shared" si="13"/>
        <v>73</v>
      </c>
      <c r="CD70">
        <f t="shared" si="14"/>
        <v>1</v>
      </c>
      <c r="CE70" t="str">
        <f t="shared" si="15"/>
        <v/>
      </c>
      <c r="CF70" t="str">
        <f t="shared" si="16"/>
        <v/>
      </c>
      <c r="CH70" s="14" t="str">
        <f t="shared" si="17"/>
        <v>No</v>
      </c>
      <c r="CI70" s="14" t="str">
        <f t="shared" si="18"/>
        <v/>
      </c>
      <c r="CJ70">
        <f t="shared" si="19"/>
        <v>1</v>
      </c>
      <c r="CK70" t="str">
        <f t="shared" si="21"/>
        <v/>
      </c>
      <c r="CM70">
        <v>1</v>
      </c>
    </row>
    <row r="71" spans="1:93" ht="16.2" thickBot="1" x14ac:dyDescent="0.35">
      <c r="A71" t="s">
        <v>39</v>
      </c>
      <c r="B71">
        <v>516922</v>
      </c>
      <c r="C71">
        <v>29965208</v>
      </c>
      <c r="D71" t="s">
        <v>20</v>
      </c>
      <c r="E71" t="s">
        <v>82</v>
      </c>
      <c r="F71" s="68">
        <v>44073.6875</v>
      </c>
      <c r="G71" t="s">
        <v>86</v>
      </c>
      <c r="H71" t="s">
        <v>321</v>
      </c>
      <c r="I71">
        <v>30679</v>
      </c>
      <c r="J71">
        <v>130433</v>
      </c>
      <c r="K71">
        <v>51</v>
      </c>
      <c r="L71">
        <v>1</v>
      </c>
      <c r="M71">
        <v>1.02</v>
      </c>
      <c r="N71">
        <v>50</v>
      </c>
      <c r="O71">
        <v>0</v>
      </c>
      <c r="P71">
        <v>1</v>
      </c>
      <c r="Q71">
        <v>44</v>
      </c>
      <c r="R71">
        <v>4</v>
      </c>
      <c r="S71">
        <v>1.1000000000000001</v>
      </c>
      <c r="T71">
        <v>16</v>
      </c>
      <c r="U71">
        <v>6</v>
      </c>
      <c r="V71">
        <v>1.6</v>
      </c>
      <c r="W71" s="105">
        <v>1</v>
      </c>
      <c r="X71" s="105">
        <v>2</v>
      </c>
      <c r="Y71" s="105" t="str">
        <f t="shared" si="3"/>
        <v>1-2</v>
      </c>
      <c r="Z71" s="49" t="str">
        <f t="shared" si="4"/>
        <v>NO</v>
      </c>
      <c r="AA71" s="109">
        <v>3</v>
      </c>
      <c r="AB71" s="109">
        <v>3</v>
      </c>
      <c r="AC71" s="105">
        <f t="shared" si="20"/>
        <v>3</v>
      </c>
      <c r="AD71" s="49"/>
      <c r="AE71" s="9" t="str">
        <f t="shared" si="5"/>
        <v>YES</v>
      </c>
      <c r="AF71" s="49"/>
      <c r="AG71" s="49"/>
      <c r="AH71" s="49"/>
      <c r="AI71" s="49"/>
      <c r="AJ71" s="49"/>
      <c r="AK71" s="49"/>
      <c r="AL71" s="49"/>
      <c r="AM71" s="49"/>
      <c r="AN71" s="9">
        <v>28</v>
      </c>
      <c r="AO71" s="9">
        <v>34</v>
      </c>
      <c r="AP71" s="9">
        <v>37</v>
      </c>
      <c r="AQ71" s="9">
        <v>47</v>
      </c>
      <c r="AR71" s="9">
        <v>60</v>
      </c>
      <c r="AS71" s="9">
        <v>82</v>
      </c>
      <c r="AT71" s="9"/>
      <c r="AU71" s="9"/>
      <c r="AV71" s="49"/>
      <c r="AW71" s="49" t="str">
        <f t="shared" si="27"/>
        <v>Yes</v>
      </c>
      <c r="AX71" s="49">
        <f t="shared" si="28"/>
        <v>28</v>
      </c>
      <c r="AY71" s="49">
        <f t="shared" si="29"/>
        <v>1</v>
      </c>
      <c r="AZ71" s="54" t="str">
        <f t="shared" si="30"/>
        <v/>
      </c>
      <c r="BA71" s="80" t="str">
        <f t="shared" si="10"/>
        <v/>
      </c>
      <c r="BB71" s="80">
        <f t="shared" si="26"/>
        <v>1</v>
      </c>
      <c r="BD71">
        <v>1.34</v>
      </c>
      <c r="BE71">
        <v>1.46</v>
      </c>
      <c r="BF71">
        <v>1.57</v>
      </c>
      <c r="BG71">
        <v>1.7</v>
      </c>
      <c r="BI71">
        <v>28</v>
      </c>
      <c r="BJ71">
        <v>34</v>
      </c>
      <c r="BK71">
        <v>37</v>
      </c>
      <c r="BR71">
        <v>47</v>
      </c>
      <c r="BS71">
        <v>60</v>
      </c>
      <c r="BT71">
        <v>82</v>
      </c>
      <c r="CA71">
        <f t="shared" si="12"/>
        <v>47</v>
      </c>
      <c r="CB71">
        <f t="shared" si="13"/>
        <v>60</v>
      </c>
      <c r="CD71" t="str">
        <f t="shared" si="14"/>
        <v/>
      </c>
      <c r="CE71">
        <f t="shared" si="15"/>
        <v>1</v>
      </c>
      <c r="CF71" t="str">
        <f t="shared" si="16"/>
        <v/>
      </c>
      <c r="CH71" s="14" t="str">
        <f t="shared" si="17"/>
        <v>Yes</v>
      </c>
      <c r="CI71" s="14" t="str">
        <f t="shared" si="18"/>
        <v>1</v>
      </c>
      <c r="CJ71" t="str">
        <f t="shared" si="19"/>
        <v/>
      </c>
      <c r="CK71" t="str">
        <f t="shared" si="21"/>
        <v/>
      </c>
      <c r="CM71">
        <v>1</v>
      </c>
    </row>
    <row r="72" spans="1:93" ht="16.2" thickBot="1" x14ac:dyDescent="0.35">
      <c r="A72" t="s">
        <v>39</v>
      </c>
      <c r="B72">
        <v>517794</v>
      </c>
      <c r="C72">
        <v>0</v>
      </c>
      <c r="D72" t="s">
        <v>19</v>
      </c>
      <c r="E72" t="s">
        <v>116</v>
      </c>
      <c r="F72" s="68">
        <v>44082.666666666664</v>
      </c>
      <c r="G72" t="s">
        <v>119</v>
      </c>
      <c r="H72" t="s">
        <v>326</v>
      </c>
      <c r="I72">
        <v>0</v>
      </c>
      <c r="J72">
        <v>0</v>
      </c>
      <c r="K72">
        <v>58</v>
      </c>
      <c r="L72">
        <v>8</v>
      </c>
      <c r="M72">
        <v>1.1599999999999999</v>
      </c>
      <c r="N72">
        <v>50</v>
      </c>
      <c r="O72">
        <v>0</v>
      </c>
      <c r="P72">
        <v>1</v>
      </c>
      <c r="Q72">
        <v>54</v>
      </c>
      <c r="R72">
        <v>14</v>
      </c>
      <c r="S72">
        <v>1.35</v>
      </c>
      <c r="T72">
        <v>13</v>
      </c>
      <c r="U72">
        <v>3</v>
      </c>
      <c r="V72">
        <v>1.3</v>
      </c>
      <c r="W72" s="106">
        <v>0</v>
      </c>
      <c r="X72" s="106">
        <v>0</v>
      </c>
      <c r="Y72" s="105" t="str">
        <f t="shared" si="3"/>
        <v>0-0</v>
      </c>
      <c r="Z72" s="49" t="str">
        <f t="shared" si="4"/>
        <v>NO</v>
      </c>
      <c r="AA72" s="109">
        <v>1</v>
      </c>
      <c r="AB72" s="109">
        <v>1</v>
      </c>
      <c r="AC72" s="105">
        <f t="shared" si="20"/>
        <v>2</v>
      </c>
      <c r="AD72" s="49"/>
      <c r="AE72" s="9" t="str">
        <f t="shared" si="5"/>
        <v>YES</v>
      </c>
      <c r="AF72" s="49"/>
      <c r="AG72" s="49"/>
      <c r="AH72" s="49"/>
      <c r="AI72" s="49"/>
      <c r="AJ72" s="49"/>
      <c r="AK72" s="49"/>
      <c r="AL72" s="49"/>
      <c r="AM72" s="49"/>
      <c r="AN72" s="9">
        <v>80</v>
      </c>
      <c r="AO72" s="9">
        <v>93</v>
      </c>
      <c r="AP72" s="9"/>
      <c r="AQ72" s="9"/>
      <c r="AR72" s="9"/>
      <c r="AS72" s="9"/>
      <c r="AT72" s="9"/>
      <c r="AU72" s="9"/>
      <c r="AV72" s="49"/>
      <c r="AW72" s="49" t="str">
        <f t="shared" ref="AW72:AW147" si="31">IF(AND(AN72&gt;=1,AN72&lt;46),"Yes","No")</f>
        <v>No</v>
      </c>
      <c r="AX72" s="49">
        <f t="shared" ref="AX72:AX147" si="32">IF(AN72="","",AN72)</f>
        <v>80</v>
      </c>
      <c r="AY72" s="49">
        <f t="shared" ref="AY72:AY147" si="33">IF(AND(AW72="Yes",AX72&gt;15),1,0)</f>
        <v>0</v>
      </c>
      <c r="AZ72" s="54" t="str">
        <f t="shared" ref="AZ72:AZ147" si="34">IF(AND(AX72&gt;0,AX72&lt;15),"Yes","")</f>
        <v/>
      </c>
      <c r="BA72" s="80" t="str">
        <f t="shared" ref="BA72:BA147" si="35">IF(AND(AX72&lt;20,AX72&gt;0),"Yes","")</f>
        <v/>
      </c>
      <c r="BB72" s="80">
        <f t="shared" ref="BB72:BB147" si="36">IF(AND(AW72="yes",AX72&gt;20),1,0)</f>
        <v>0</v>
      </c>
      <c r="BR72">
        <v>80</v>
      </c>
      <c r="BS72">
        <v>93</v>
      </c>
      <c r="CA72">
        <f t="shared" si="12"/>
        <v>80</v>
      </c>
      <c r="CB72">
        <f t="shared" si="13"/>
        <v>93</v>
      </c>
      <c r="CD72">
        <f t="shared" si="14"/>
        <v>1</v>
      </c>
      <c r="CE72" t="str">
        <f t="shared" si="15"/>
        <v/>
      </c>
      <c r="CF72" t="str">
        <f t="shared" si="16"/>
        <v/>
      </c>
      <c r="CH72" s="14" t="str">
        <f t="shared" si="17"/>
        <v>No</v>
      </c>
      <c r="CI72" s="14" t="str">
        <f t="shared" si="18"/>
        <v/>
      </c>
      <c r="CJ72">
        <f t="shared" si="19"/>
        <v>1</v>
      </c>
      <c r="CK72" t="str">
        <f t="shared" si="21"/>
        <v/>
      </c>
      <c r="CM72">
        <v>1</v>
      </c>
    </row>
    <row r="73" spans="1:93" ht="16.2" thickBot="1" x14ac:dyDescent="0.35">
      <c r="A73" t="s">
        <v>39</v>
      </c>
      <c r="B73">
        <v>517588</v>
      </c>
      <c r="C73">
        <v>0</v>
      </c>
      <c r="D73" t="s">
        <v>66</v>
      </c>
      <c r="E73" t="s">
        <v>67</v>
      </c>
      <c r="F73" s="68">
        <v>44083.458333333336</v>
      </c>
      <c r="G73" t="s">
        <v>327</v>
      </c>
      <c r="H73" t="s">
        <v>114</v>
      </c>
      <c r="I73">
        <v>0</v>
      </c>
      <c r="J73">
        <v>0</v>
      </c>
      <c r="K73">
        <v>67</v>
      </c>
      <c r="L73">
        <v>17</v>
      </c>
      <c r="M73">
        <v>1.34</v>
      </c>
      <c r="N73">
        <v>67</v>
      </c>
      <c r="O73">
        <v>17</v>
      </c>
      <c r="P73">
        <v>1.34</v>
      </c>
      <c r="Q73">
        <v>67</v>
      </c>
      <c r="R73">
        <v>27</v>
      </c>
      <c r="S73">
        <v>1.68</v>
      </c>
      <c r="T73">
        <v>12</v>
      </c>
      <c r="U73">
        <v>2</v>
      </c>
      <c r="V73">
        <v>1.2</v>
      </c>
      <c r="W73" s="105">
        <v>1</v>
      </c>
      <c r="X73" s="105">
        <v>1</v>
      </c>
      <c r="Y73" s="105" t="str">
        <f t="shared" si="3"/>
        <v>1-1</v>
      </c>
      <c r="Z73" s="49" t="str">
        <f t="shared" si="4"/>
        <v>NO</v>
      </c>
      <c r="AA73" s="109">
        <v>2</v>
      </c>
      <c r="AB73" s="109">
        <v>1</v>
      </c>
      <c r="AC73" s="105">
        <f t="shared" si="20"/>
        <v>1</v>
      </c>
      <c r="AD73" s="49"/>
      <c r="AE73" s="9" t="str">
        <f t="shared" si="5"/>
        <v>YES</v>
      </c>
      <c r="AF73" s="49"/>
      <c r="AG73" s="49"/>
      <c r="AH73" s="49"/>
      <c r="AI73" s="49"/>
      <c r="AJ73" s="49"/>
      <c r="AK73" s="49"/>
      <c r="AL73" s="49"/>
      <c r="AM73" s="49"/>
      <c r="AN73" s="9">
        <v>17</v>
      </c>
      <c r="AO73" s="9">
        <v>30</v>
      </c>
      <c r="AP73" s="9">
        <v>85</v>
      </c>
      <c r="AQ73" s="9"/>
      <c r="AR73" s="9"/>
      <c r="AS73" s="9"/>
      <c r="AT73" s="9"/>
      <c r="AU73" s="9"/>
      <c r="AV73" s="49"/>
      <c r="AW73" s="49" t="str">
        <f t="shared" si="31"/>
        <v>Yes</v>
      </c>
      <c r="AX73" s="49">
        <f t="shared" si="32"/>
        <v>17</v>
      </c>
      <c r="AY73" s="49">
        <f t="shared" si="33"/>
        <v>1</v>
      </c>
      <c r="AZ73" s="54" t="str">
        <f t="shared" si="34"/>
        <v/>
      </c>
      <c r="BA73" s="80" t="str">
        <f t="shared" si="35"/>
        <v>Yes</v>
      </c>
      <c r="BB73" s="80">
        <f t="shared" si="36"/>
        <v>0</v>
      </c>
      <c r="BI73">
        <v>17</v>
      </c>
      <c r="BJ73">
        <v>30</v>
      </c>
      <c r="BR73">
        <v>85</v>
      </c>
      <c r="CA73">
        <f t="shared" si="12"/>
        <v>85</v>
      </c>
      <c r="CB73" t="str">
        <f t="shared" si="13"/>
        <v/>
      </c>
      <c r="CD73">
        <f t="shared" si="14"/>
        <v>1</v>
      </c>
      <c r="CE73" t="str">
        <f t="shared" si="15"/>
        <v/>
      </c>
      <c r="CF73" t="str">
        <f t="shared" si="16"/>
        <v/>
      </c>
      <c r="CH73" s="14" t="str">
        <f t="shared" si="17"/>
        <v>No</v>
      </c>
      <c r="CI73" s="14" t="str">
        <f t="shared" si="18"/>
        <v/>
      </c>
      <c r="CJ73" t="str">
        <f t="shared" si="19"/>
        <v/>
      </c>
      <c r="CK73" t="str">
        <f t="shared" si="21"/>
        <v/>
      </c>
      <c r="CO73">
        <v>1</v>
      </c>
    </row>
    <row r="74" spans="1:93" ht="16.2" thickBot="1" x14ac:dyDescent="0.35">
      <c r="A74" t="s">
        <v>39</v>
      </c>
      <c r="B74">
        <v>517915</v>
      </c>
      <c r="C74">
        <v>0</v>
      </c>
      <c r="D74" t="s">
        <v>157</v>
      </c>
      <c r="E74" t="s">
        <v>158</v>
      </c>
      <c r="F74" s="68">
        <v>44083.6875</v>
      </c>
      <c r="G74" t="s">
        <v>328</v>
      </c>
      <c r="H74" t="s">
        <v>229</v>
      </c>
      <c r="I74">
        <v>0</v>
      </c>
      <c r="J74">
        <v>0</v>
      </c>
      <c r="K74">
        <v>50</v>
      </c>
      <c r="L74">
        <v>0</v>
      </c>
      <c r="M74">
        <v>1</v>
      </c>
      <c r="N74">
        <v>50</v>
      </c>
      <c r="O74">
        <v>0</v>
      </c>
      <c r="P74">
        <v>1</v>
      </c>
      <c r="Q74">
        <v>42</v>
      </c>
      <c r="R74">
        <v>2</v>
      </c>
      <c r="S74">
        <v>1.05</v>
      </c>
      <c r="T74">
        <v>12</v>
      </c>
      <c r="U74">
        <v>2</v>
      </c>
      <c r="V74">
        <v>1.2</v>
      </c>
      <c r="W74" s="105">
        <v>1</v>
      </c>
      <c r="X74" s="105">
        <v>2</v>
      </c>
      <c r="Y74" s="105" t="str">
        <f t="shared" si="3"/>
        <v>1-2</v>
      </c>
      <c r="Z74" s="49" t="str">
        <f t="shared" si="4"/>
        <v>NO</v>
      </c>
      <c r="AA74" s="109">
        <v>1</v>
      </c>
      <c r="AB74" s="109">
        <v>3</v>
      </c>
      <c r="AC74" s="105">
        <f t="shared" ref="AC74:AC105" si="37">SUM(AA74:AB74)-SUM(W74:X74)</f>
        <v>1</v>
      </c>
      <c r="AD74" s="49"/>
      <c r="AE74" s="9" t="str">
        <f t="shared" si="5"/>
        <v>YES</v>
      </c>
      <c r="AF74" s="49"/>
      <c r="AG74" s="49"/>
      <c r="AH74" s="49"/>
      <c r="AI74" s="49"/>
      <c r="AJ74" s="49"/>
      <c r="AK74" s="49"/>
      <c r="AL74" s="49"/>
      <c r="AM74" s="49"/>
      <c r="AN74" s="9">
        <v>17</v>
      </c>
      <c r="AO74" s="9">
        <v>26</v>
      </c>
      <c r="AP74" s="9">
        <v>31</v>
      </c>
      <c r="AQ74" s="9">
        <v>64</v>
      </c>
      <c r="AR74" s="9">
        <v>89</v>
      </c>
      <c r="AS74" s="9"/>
      <c r="AT74" s="9"/>
      <c r="AU74" s="9"/>
      <c r="AV74" s="49"/>
      <c r="AW74" s="49" t="str">
        <f t="shared" si="31"/>
        <v>Yes</v>
      </c>
      <c r="AX74" s="49">
        <f t="shared" si="32"/>
        <v>17</v>
      </c>
      <c r="AY74" s="49">
        <f t="shared" si="33"/>
        <v>1</v>
      </c>
      <c r="AZ74" s="54" t="str">
        <f t="shared" si="34"/>
        <v/>
      </c>
      <c r="BA74" s="80" t="str">
        <f t="shared" si="35"/>
        <v>Yes</v>
      </c>
      <c r="BB74" s="80">
        <f t="shared" si="36"/>
        <v>0</v>
      </c>
      <c r="BI74">
        <v>17</v>
      </c>
      <c r="BJ74">
        <v>26</v>
      </c>
      <c r="BK74">
        <v>31</v>
      </c>
      <c r="BR74">
        <v>64</v>
      </c>
      <c r="BS74">
        <v>89</v>
      </c>
      <c r="CA74">
        <f t="shared" si="12"/>
        <v>64</v>
      </c>
      <c r="CB74">
        <f t="shared" si="13"/>
        <v>89</v>
      </c>
      <c r="CD74">
        <f t="shared" si="14"/>
        <v>1</v>
      </c>
      <c r="CE74" t="str">
        <f t="shared" si="15"/>
        <v/>
      </c>
      <c r="CF74" t="str">
        <f t="shared" si="16"/>
        <v/>
      </c>
      <c r="CH74" s="14" t="str">
        <f t="shared" si="17"/>
        <v>Yes</v>
      </c>
      <c r="CI74" s="14" t="str">
        <f t="shared" si="18"/>
        <v>1</v>
      </c>
      <c r="CJ74" t="str">
        <f t="shared" si="19"/>
        <v/>
      </c>
      <c r="CK74" t="str">
        <f t="shared" ref="CK74:CK105" si="38">IF(AND(CH74="YES",CI74=""),"1","")</f>
        <v/>
      </c>
      <c r="CM74">
        <v>1</v>
      </c>
    </row>
    <row r="75" spans="1:93" ht="16.2" thickBot="1" x14ac:dyDescent="0.35">
      <c r="A75" t="s">
        <v>39</v>
      </c>
      <c r="B75">
        <v>518879</v>
      </c>
      <c r="C75">
        <v>29989406</v>
      </c>
      <c r="D75" t="s">
        <v>20</v>
      </c>
      <c r="E75" t="s">
        <v>82</v>
      </c>
      <c r="F75" s="68">
        <v>44087.6875</v>
      </c>
      <c r="G75" t="s">
        <v>83</v>
      </c>
      <c r="H75" t="s">
        <v>203</v>
      </c>
      <c r="I75">
        <v>60143</v>
      </c>
      <c r="J75">
        <v>6225055</v>
      </c>
      <c r="K75">
        <v>77</v>
      </c>
      <c r="L75">
        <v>27</v>
      </c>
      <c r="M75">
        <v>1.54</v>
      </c>
      <c r="N75">
        <v>51</v>
      </c>
      <c r="O75">
        <v>1</v>
      </c>
      <c r="P75">
        <v>1.02</v>
      </c>
      <c r="Q75">
        <v>53</v>
      </c>
      <c r="R75">
        <v>13</v>
      </c>
      <c r="S75">
        <v>1.33</v>
      </c>
      <c r="T75">
        <v>17</v>
      </c>
      <c r="U75">
        <v>7</v>
      </c>
      <c r="V75">
        <v>1.7</v>
      </c>
      <c r="W75" s="106">
        <v>0</v>
      </c>
      <c r="X75" s="106">
        <v>2</v>
      </c>
      <c r="Y75" s="105" t="str">
        <f t="shared" ref="Y75:Y138" si="39">W75&amp;"-"&amp;X75</f>
        <v>0-2</v>
      </c>
      <c r="Z75" s="49" t="str">
        <f t="shared" ref="Z75:Z138" si="40">IF(SUM(W75:X75)=1,"YES","NO")</f>
        <v>NO</v>
      </c>
      <c r="AA75" s="109">
        <v>2</v>
      </c>
      <c r="AB75" s="109">
        <v>3</v>
      </c>
      <c r="AC75" s="105">
        <f t="shared" si="37"/>
        <v>3</v>
      </c>
      <c r="AD75" s="49"/>
      <c r="AE75" s="9" t="str">
        <f t="shared" ref="AE75:AE138" si="41">IF(AND(AA75&gt;0,AB75&gt;0),"YES","NO")</f>
        <v>YES</v>
      </c>
      <c r="AF75" s="49"/>
      <c r="AG75" s="49"/>
      <c r="AH75" s="49"/>
      <c r="AI75" s="49"/>
      <c r="AJ75" s="49"/>
      <c r="AK75" s="49"/>
      <c r="AL75" s="49"/>
      <c r="AM75" s="49"/>
      <c r="AN75" s="9">
        <v>2</v>
      </c>
      <c r="AO75" s="9">
        <v>7</v>
      </c>
      <c r="AP75" s="9">
        <v>63</v>
      </c>
      <c r="AQ75" s="9">
        <v>76</v>
      </c>
      <c r="AR75" s="9">
        <v>79</v>
      </c>
      <c r="AS75" s="9"/>
      <c r="AT75" s="9"/>
      <c r="AU75" s="9"/>
      <c r="AV75" s="49"/>
      <c r="AW75" s="49" t="str">
        <f t="shared" si="31"/>
        <v>Yes</v>
      </c>
      <c r="AX75" s="49">
        <f t="shared" si="32"/>
        <v>2</v>
      </c>
      <c r="AY75" s="49">
        <f t="shared" si="33"/>
        <v>0</v>
      </c>
      <c r="AZ75" s="54" t="str">
        <f t="shared" si="34"/>
        <v>Yes</v>
      </c>
      <c r="BA75" s="80" t="str">
        <f t="shared" si="35"/>
        <v>Yes</v>
      </c>
      <c r="BB75" s="80">
        <f t="shared" si="36"/>
        <v>0</v>
      </c>
      <c r="BI75">
        <v>2</v>
      </c>
      <c r="BJ75">
        <v>7</v>
      </c>
      <c r="BR75">
        <v>63</v>
      </c>
      <c r="BS75">
        <v>76</v>
      </c>
      <c r="BT75">
        <v>79</v>
      </c>
      <c r="CA75">
        <f t="shared" ref="CA75:CA138" si="42">IF(BR75="","",BR75)</f>
        <v>63</v>
      </c>
      <c r="CB75">
        <f t="shared" ref="CB75:CB138" si="43">IF(BS75="","",BS75)</f>
        <v>76</v>
      </c>
      <c r="CD75">
        <f t="shared" ref="CD75:CD138" si="44">IF(AND(CA75&gt;=60,CA75&lt;&gt;""),1,"")</f>
        <v>1</v>
      </c>
      <c r="CE75" t="str">
        <f t="shared" ref="CE75:CE138" si="45">IF(CA75&lt;60,1,"")</f>
        <v/>
      </c>
      <c r="CF75" t="str">
        <f t="shared" ref="CF75:CF138" si="46">IF(CA75="",1,"")</f>
        <v/>
      </c>
      <c r="CH75" s="14" t="str">
        <f t="shared" ref="CH75:CH138" si="47">IF(AND(CA75&gt;=46,CA75&lt;65),"Yes","No")</f>
        <v>Yes</v>
      </c>
      <c r="CI75" s="14" t="str">
        <f t="shared" ref="CI75:CI138" si="48">IF(AND(CH75="YES",BS75&lt;&gt;""),"1","")</f>
        <v>1</v>
      </c>
      <c r="CJ75" t="str">
        <f t="shared" ref="CJ75:CJ138" si="49">IF(AND(CH75="NO",CA75&gt;65,CB75&lt;&gt;""),1,"")</f>
        <v/>
      </c>
      <c r="CK75" t="str">
        <f t="shared" si="38"/>
        <v/>
      </c>
      <c r="CM75">
        <v>1</v>
      </c>
    </row>
    <row r="76" spans="1:93" ht="16.2" thickBot="1" x14ac:dyDescent="0.35">
      <c r="A76" t="s">
        <v>39</v>
      </c>
      <c r="B76">
        <v>518851</v>
      </c>
      <c r="C76">
        <v>29979294</v>
      </c>
      <c r="D76" t="s">
        <v>19</v>
      </c>
      <c r="E76" t="s">
        <v>32</v>
      </c>
      <c r="F76" s="68">
        <v>44087.708333333336</v>
      </c>
      <c r="G76" t="s">
        <v>145</v>
      </c>
      <c r="H76" t="s">
        <v>191</v>
      </c>
      <c r="I76">
        <v>3782270</v>
      </c>
      <c r="J76">
        <v>199646</v>
      </c>
      <c r="K76">
        <v>58</v>
      </c>
      <c r="L76">
        <v>8</v>
      </c>
      <c r="M76">
        <v>1.1599999999999999</v>
      </c>
      <c r="N76">
        <v>50</v>
      </c>
      <c r="O76">
        <v>0</v>
      </c>
      <c r="P76">
        <v>1</v>
      </c>
      <c r="Q76">
        <v>53</v>
      </c>
      <c r="R76">
        <v>13</v>
      </c>
      <c r="S76">
        <v>1.33</v>
      </c>
      <c r="T76">
        <v>15</v>
      </c>
      <c r="U76">
        <v>5</v>
      </c>
      <c r="V76">
        <v>1.5</v>
      </c>
      <c r="W76" s="106">
        <v>0</v>
      </c>
      <c r="X76" s="106">
        <v>1</v>
      </c>
      <c r="Y76" s="105" t="str">
        <f t="shared" si="39"/>
        <v>0-1</v>
      </c>
      <c r="Z76" s="49" t="str">
        <f t="shared" si="40"/>
        <v>YES</v>
      </c>
      <c r="AA76" s="109">
        <v>0</v>
      </c>
      <c r="AB76" s="109">
        <v>2</v>
      </c>
      <c r="AC76" s="105">
        <f t="shared" si="37"/>
        <v>1</v>
      </c>
      <c r="AD76" s="49">
        <v>1</v>
      </c>
      <c r="AE76" s="9" t="str">
        <f t="shared" si="41"/>
        <v>NO</v>
      </c>
      <c r="AF76" s="49"/>
      <c r="AG76" s="49"/>
      <c r="AH76" s="49"/>
      <c r="AI76" s="49"/>
      <c r="AJ76" s="49"/>
      <c r="AK76" s="49"/>
      <c r="AL76" s="49"/>
      <c r="AM76" s="49"/>
      <c r="AN76" s="9">
        <v>33</v>
      </c>
      <c r="AO76" s="9">
        <v>53</v>
      </c>
      <c r="AP76" s="9"/>
      <c r="AQ76" s="9"/>
      <c r="AR76" s="9"/>
      <c r="AS76" s="9"/>
      <c r="AT76" s="9"/>
      <c r="AU76" s="9"/>
      <c r="AV76" s="49"/>
      <c r="AW76" s="49" t="str">
        <f t="shared" si="31"/>
        <v>Yes</v>
      </c>
      <c r="AX76" s="49">
        <f t="shared" si="32"/>
        <v>33</v>
      </c>
      <c r="AY76" s="49">
        <f t="shared" si="33"/>
        <v>1</v>
      </c>
      <c r="AZ76" s="54" t="str">
        <f t="shared" si="34"/>
        <v/>
      </c>
      <c r="BA76" s="80" t="str">
        <f t="shared" si="35"/>
        <v/>
      </c>
      <c r="BB76" s="80">
        <f t="shared" si="36"/>
        <v>1</v>
      </c>
      <c r="BI76">
        <v>33</v>
      </c>
      <c r="BR76">
        <v>53</v>
      </c>
      <c r="CA76">
        <f t="shared" si="42"/>
        <v>53</v>
      </c>
      <c r="CB76" t="str">
        <f t="shared" si="43"/>
        <v/>
      </c>
      <c r="CD76" t="str">
        <f t="shared" si="44"/>
        <v/>
      </c>
      <c r="CE76">
        <f t="shared" si="45"/>
        <v>1</v>
      </c>
      <c r="CF76" t="str">
        <f t="shared" si="46"/>
        <v/>
      </c>
      <c r="CH76" s="14" t="str">
        <f t="shared" si="47"/>
        <v>Yes</v>
      </c>
      <c r="CI76" s="14" t="str">
        <f t="shared" si="48"/>
        <v/>
      </c>
      <c r="CJ76" t="str">
        <f t="shared" si="49"/>
        <v/>
      </c>
      <c r="CK76" t="str">
        <f t="shared" si="38"/>
        <v>1</v>
      </c>
      <c r="CN76">
        <v>1</v>
      </c>
    </row>
    <row r="77" spans="1:93" ht="16.2" thickBot="1" x14ac:dyDescent="0.35">
      <c r="A77" t="s">
        <v>39</v>
      </c>
      <c r="B77">
        <v>519197</v>
      </c>
      <c r="C77">
        <v>0</v>
      </c>
      <c r="D77" t="s">
        <v>178</v>
      </c>
      <c r="E77" t="s">
        <v>25</v>
      </c>
      <c r="F77" s="68">
        <v>44088.458333333336</v>
      </c>
      <c r="G77" t="s">
        <v>179</v>
      </c>
      <c r="H77" t="s">
        <v>330</v>
      </c>
      <c r="I77">
        <v>0</v>
      </c>
      <c r="J77">
        <v>0</v>
      </c>
      <c r="K77">
        <v>60</v>
      </c>
      <c r="L77">
        <v>10</v>
      </c>
      <c r="M77">
        <v>1.2</v>
      </c>
      <c r="N77">
        <v>100</v>
      </c>
      <c r="O77">
        <v>50</v>
      </c>
      <c r="P77">
        <v>2</v>
      </c>
      <c r="Q77">
        <v>40</v>
      </c>
      <c r="R77">
        <v>0</v>
      </c>
      <c r="S77">
        <v>1</v>
      </c>
      <c r="T77">
        <v>10</v>
      </c>
      <c r="U77">
        <v>0</v>
      </c>
      <c r="V77">
        <v>1</v>
      </c>
      <c r="W77" s="106">
        <v>0</v>
      </c>
      <c r="X77" s="106">
        <v>3</v>
      </c>
      <c r="Y77" s="105" t="str">
        <f t="shared" si="39"/>
        <v>0-3</v>
      </c>
      <c r="Z77" s="49" t="str">
        <f t="shared" si="40"/>
        <v>NO</v>
      </c>
      <c r="AA77" s="109">
        <v>1</v>
      </c>
      <c r="AB77" s="109">
        <v>3</v>
      </c>
      <c r="AC77" s="105">
        <f t="shared" si="37"/>
        <v>1</v>
      </c>
      <c r="AD77" s="49"/>
      <c r="AE77" s="9" t="str">
        <f t="shared" si="41"/>
        <v>YES</v>
      </c>
      <c r="AF77" s="49"/>
      <c r="AG77" s="49"/>
      <c r="AH77" s="49"/>
      <c r="AI77" s="49"/>
      <c r="AJ77" s="49"/>
      <c r="AK77" s="49"/>
      <c r="AL77" s="49"/>
      <c r="AM77" s="49"/>
      <c r="AN77" s="9">
        <v>4</v>
      </c>
      <c r="AO77" s="9">
        <v>10</v>
      </c>
      <c r="AP77" s="9">
        <v>28</v>
      </c>
      <c r="AQ77" s="9">
        <v>73</v>
      </c>
      <c r="AR77" s="9"/>
      <c r="AS77" s="9"/>
      <c r="AT77" s="9"/>
      <c r="AU77" s="9"/>
      <c r="AV77" s="49"/>
      <c r="AW77" s="49" t="str">
        <f t="shared" si="31"/>
        <v>Yes</v>
      </c>
      <c r="AX77" s="49">
        <f t="shared" si="32"/>
        <v>4</v>
      </c>
      <c r="AY77" s="49">
        <f t="shared" si="33"/>
        <v>0</v>
      </c>
      <c r="AZ77" s="54" t="str">
        <f t="shared" si="34"/>
        <v>Yes</v>
      </c>
      <c r="BA77" s="80" t="str">
        <f t="shared" si="35"/>
        <v>Yes</v>
      </c>
      <c r="BB77" s="80">
        <f t="shared" si="36"/>
        <v>0</v>
      </c>
      <c r="BI77">
        <v>4</v>
      </c>
      <c r="BJ77">
        <v>10</v>
      </c>
      <c r="BK77">
        <v>28</v>
      </c>
      <c r="BR77">
        <v>73</v>
      </c>
      <c r="CA77">
        <f t="shared" si="42"/>
        <v>73</v>
      </c>
      <c r="CB77" t="str">
        <f t="shared" si="43"/>
        <v/>
      </c>
      <c r="CD77">
        <f t="shared" si="44"/>
        <v>1</v>
      </c>
      <c r="CE77" t="str">
        <f t="shared" si="45"/>
        <v/>
      </c>
      <c r="CF77" t="str">
        <f t="shared" si="46"/>
        <v/>
      </c>
      <c r="CH77" s="14" t="str">
        <f t="shared" si="47"/>
        <v>No</v>
      </c>
      <c r="CI77" s="14" t="str">
        <f t="shared" si="48"/>
        <v/>
      </c>
      <c r="CJ77" t="str">
        <f t="shared" si="49"/>
        <v/>
      </c>
      <c r="CK77" t="str">
        <f t="shared" si="38"/>
        <v/>
      </c>
      <c r="CO77">
        <v>1</v>
      </c>
    </row>
    <row r="78" spans="1:93" ht="16.2" thickBot="1" x14ac:dyDescent="0.35">
      <c r="A78" t="s">
        <v>39</v>
      </c>
      <c r="B78">
        <v>520014</v>
      </c>
      <c r="C78">
        <v>30013538</v>
      </c>
      <c r="D78" t="s">
        <v>66</v>
      </c>
      <c r="E78" t="s">
        <v>67</v>
      </c>
      <c r="F78" s="68">
        <v>44090.458333333336</v>
      </c>
      <c r="G78" t="s">
        <v>327</v>
      </c>
      <c r="H78" t="s">
        <v>232</v>
      </c>
      <c r="I78">
        <v>350849</v>
      </c>
      <c r="J78">
        <v>441089</v>
      </c>
      <c r="K78">
        <v>57</v>
      </c>
      <c r="L78">
        <v>7</v>
      </c>
      <c r="M78">
        <v>1.1399999999999999</v>
      </c>
      <c r="N78">
        <v>63</v>
      </c>
      <c r="O78">
        <v>13</v>
      </c>
      <c r="P78">
        <v>1.26</v>
      </c>
      <c r="Q78">
        <v>40</v>
      </c>
      <c r="R78">
        <v>0</v>
      </c>
      <c r="S78">
        <v>1</v>
      </c>
      <c r="T78">
        <v>15</v>
      </c>
      <c r="U78">
        <v>5</v>
      </c>
      <c r="V78">
        <v>1.5</v>
      </c>
      <c r="W78" s="106">
        <v>0</v>
      </c>
      <c r="X78" s="106">
        <v>0</v>
      </c>
      <c r="Y78" s="105" t="str">
        <f t="shared" si="39"/>
        <v>0-0</v>
      </c>
      <c r="Z78" s="49" t="str">
        <f t="shared" si="40"/>
        <v>NO</v>
      </c>
      <c r="AA78" s="109">
        <v>2</v>
      </c>
      <c r="AB78" s="109">
        <v>3</v>
      </c>
      <c r="AC78" s="105">
        <f t="shared" si="37"/>
        <v>5</v>
      </c>
      <c r="AD78" s="49"/>
      <c r="AE78" s="9" t="str">
        <f t="shared" si="41"/>
        <v>YES</v>
      </c>
      <c r="AF78" s="49"/>
      <c r="AG78" s="49"/>
      <c r="AH78" s="49"/>
      <c r="AI78" s="49"/>
      <c r="AJ78" s="49"/>
      <c r="AK78" s="49"/>
      <c r="AL78" s="49"/>
      <c r="AM78" s="49"/>
      <c r="AN78" s="9">
        <v>53</v>
      </c>
      <c r="AO78" s="9">
        <v>61</v>
      </c>
      <c r="AP78" s="9">
        <v>82</v>
      </c>
      <c r="AQ78" s="9">
        <v>85</v>
      </c>
      <c r="AR78" s="9">
        <v>90</v>
      </c>
      <c r="AS78" s="9"/>
      <c r="AT78" s="9"/>
      <c r="AU78" s="9"/>
      <c r="AV78" s="49"/>
      <c r="AW78" s="49" t="str">
        <f t="shared" si="31"/>
        <v>No</v>
      </c>
      <c r="AX78" s="49">
        <f t="shared" si="32"/>
        <v>53</v>
      </c>
      <c r="AY78" s="49">
        <f t="shared" si="33"/>
        <v>0</v>
      </c>
      <c r="AZ78" s="54" t="str">
        <f t="shared" si="34"/>
        <v/>
      </c>
      <c r="BA78" s="80" t="str">
        <f t="shared" si="35"/>
        <v/>
      </c>
      <c r="BB78" s="80">
        <f t="shared" si="36"/>
        <v>0</v>
      </c>
      <c r="BR78">
        <v>53</v>
      </c>
      <c r="BS78">
        <v>61</v>
      </c>
      <c r="BT78">
        <v>82</v>
      </c>
      <c r="BU78">
        <v>85</v>
      </c>
      <c r="BV78">
        <v>90</v>
      </c>
      <c r="CA78">
        <f t="shared" si="42"/>
        <v>53</v>
      </c>
      <c r="CB78">
        <f t="shared" si="43"/>
        <v>61</v>
      </c>
      <c r="CD78" t="str">
        <f t="shared" si="44"/>
        <v/>
      </c>
      <c r="CE78">
        <f t="shared" si="45"/>
        <v>1</v>
      </c>
      <c r="CF78" t="str">
        <f t="shared" si="46"/>
        <v/>
      </c>
      <c r="CH78" s="14" t="str">
        <f t="shared" si="47"/>
        <v>Yes</v>
      </c>
      <c r="CI78" s="14" t="str">
        <f t="shared" si="48"/>
        <v>1</v>
      </c>
      <c r="CJ78" t="str">
        <f t="shared" si="49"/>
        <v/>
      </c>
      <c r="CK78" t="str">
        <f t="shared" si="38"/>
        <v/>
      </c>
      <c r="CM78">
        <v>1</v>
      </c>
    </row>
    <row r="79" spans="1:93" ht="16.2" thickBot="1" x14ac:dyDescent="0.35">
      <c r="A79" t="s">
        <v>39</v>
      </c>
      <c r="B79">
        <v>520015</v>
      </c>
      <c r="C79">
        <v>30017366</v>
      </c>
      <c r="D79" t="s">
        <v>66</v>
      </c>
      <c r="E79" t="s">
        <v>67</v>
      </c>
      <c r="F79" s="68">
        <v>44090.458333333336</v>
      </c>
      <c r="G79" t="s">
        <v>188</v>
      </c>
      <c r="H79" t="s">
        <v>331</v>
      </c>
      <c r="I79">
        <v>441082</v>
      </c>
      <c r="J79">
        <v>361742</v>
      </c>
      <c r="K79">
        <v>66</v>
      </c>
      <c r="L79">
        <v>16</v>
      </c>
      <c r="M79">
        <v>1.32</v>
      </c>
      <c r="N79">
        <v>50</v>
      </c>
      <c r="O79">
        <v>0</v>
      </c>
      <c r="P79">
        <v>1</v>
      </c>
      <c r="Q79">
        <v>82</v>
      </c>
      <c r="R79">
        <v>42</v>
      </c>
      <c r="S79">
        <v>2.0499999999999998</v>
      </c>
      <c r="T79">
        <v>17</v>
      </c>
      <c r="U79">
        <v>7</v>
      </c>
      <c r="V79">
        <v>1.7</v>
      </c>
      <c r="W79" s="106">
        <v>0</v>
      </c>
      <c r="X79" s="106">
        <v>0</v>
      </c>
      <c r="Y79" s="105" t="str">
        <f t="shared" si="39"/>
        <v>0-0</v>
      </c>
      <c r="Z79" s="49" t="str">
        <f t="shared" si="40"/>
        <v>NO</v>
      </c>
      <c r="AA79" s="109">
        <v>0</v>
      </c>
      <c r="AB79" s="109">
        <v>1</v>
      </c>
      <c r="AC79" s="105">
        <f t="shared" si="37"/>
        <v>1</v>
      </c>
      <c r="AD79" s="49"/>
      <c r="AE79" s="9" t="str">
        <f t="shared" si="41"/>
        <v>NO</v>
      </c>
      <c r="AF79" s="49"/>
      <c r="AG79" s="49"/>
      <c r="AH79" s="49"/>
      <c r="AI79" s="49"/>
      <c r="AJ79" s="49"/>
      <c r="AK79" s="49"/>
      <c r="AL79" s="49"/>
      <c r="AM79" s="49"/>
      <c r="AN79" s="9">
        <v>62</v>
      </c>
      <c r="AO79" s="9"/>
      <c r="AP79" s="9"/>
      <c r="AQ79" s="9"/>
      <c r="AR79" s="9"/>
      <c r="AS79" s="9"/>
      <c r="AT79" s="9"/>
      <c r="AU79" s="9"/>
      <c r="AV79" s="49"/>
      <c r="AW79" s="49" t="str">
        <f t="shared" si="31"/>
        <v>No</v>
      </c>
      <c r="AX79" s="49">
        <f t="shared" si="32"/>
        <v>62</v>
      </c>
      <c r="AY79" s="49">
        <f t="shared" si="33"/>
        <v>0</v>
      </c>
      <c r="AZ79" s="54" t="str">
        <f t="shared" si="34"/>
        <v/>
      </c>
      <c r="BA79" s="80" t="str">
        <f t="shared" si="35"/>
        <v/>
      </c>
      <c r="BB79" s="80">
        <f t="shared" si="36"/>
        <v>0</v>
      </c>
      <c r="BR79">
        <v>62</v>
      </c>
      <c r="CA79">
        <f t="shared" si="42"/>
        <v>62</v>
      </c>
      <c r="CB79" t="str">
        <f t="shared" si="43"/>
        <v/>
      </c>
      <c r="CD79">
        <f t="shared" si="44"/>
        <v>1</v>
      </c>
      <c r="CE79" t="str">
        <f t="shared" si="45"/>
        <v/>
      </c>
      <c r="CF79" t="str">
        <f t="shared" si="46"/>
        <v/>
      </c>
      <c r="CH79" s="14" t="str">
        <f t="shared" si="47"/>
        <v>Yes</v>
      </c>
      <c r="CI79" s="14" t="str">
        <f t="shared" si="48"/>
        <v/>
      </c>
      <c r="CJ79" t="str">
        <f t="shared" si="49"/>
        <v/>
      </c>
      <c r="CK79" t="str">
        <f t="shared" si="38"/>
        <v>1</v>
      </c>
      <c r="CN79">
        <v>1</v>
      </c>
    </row>
    <row r="80" spans="1:93" ht="16.2" thickBot="1" x14ac:dyDescent="0.35">
      <c r="A80" t="s">
        <v>39</v>
      </c>
      <c r="B80">
        <v>520296</v>
      </c>
      <c r="C80">
        <v>30017720</v>
      </c>
      <c r="D80" t="s">
        <v>178</v>
      </c>
      <c r="E80" t="s">
        <v>25</v>
      </c>
      <c r="F80" s="68">
        <v>44095.524305555555</v>
      </c>
      <c r="G80" t="s">
        <v>279</v>
      </c>
      <c r="H80" t="s">
        <v>334</v>
      </c>
      <c r="I80">
        <v>1550828</v>
      </c>
      <c r="J80">
        <v>10864488</v>
      </c>
      <c r="K80">
        <v>60</v>
      </c>
      <c r="L80">
        <v>10</v>
      </c>
      <c r="M80">
        <v>1.2</v>
      </c>
      <c r="N80">
        <v>60</v>
      </c>
      <c r="O80">
        <v>10</v>
      </c>
      <c r="P80">
        <v>1.2</v>
      </c>
      <c r="Q80">
        <v>50</v>
      </c>
      <c r="R80">
        <v>10</v>
      </c>
      <c r="S80">
        <v>1.25</v>
      </c>
      <c r="T80">
        <v>10</v>
      </c>
      <c r="U80">
        <v>0</v>
      </c>
      <c r="V80">
        <v>1</v>
      </c>
      <c r="W80" s="106">
        <v>0</v>
      </c>
      <c r="X80" s="106">
        <v>0</v>
      </c>
      <c r="Y80" s="105" t="str">
        <f t="shared" si="39"/>
        <v>0-0</v>
      </c>
      <c r="Z80" s="49" t="str">
        <f t="shared" si="40"/>
        <v>NO</v>
      </c>
      <c r="AA80" s="109">
        <v>0</v>
      </c>
      <c r="AB80" s="109">
        <v>0</v>
      </c>
      <c r="AC80" s="105">
        <f t="shared" si="37"/>
        <v>0</v>
      </c>
      <c r="AD80" s="49"/>
      <c r="AE80" s="9" t="str">
        <f t="shared" si="41"/>
        <v>NO</v>
      </c>
      <c r="AF80" s="49"/>
      <c r="AG80" s="49"/>
      <c r="AH80" s="49"/>
      <c r="AI80" s="49"/>
      <c r="AJ80" s="49"/>
      <c r="AK80" s="49"/>
      <c r="AL80" s="49"/>
      <c r="AM80" s="49"/>
      <c r="AN80" s="9"/>
      <c r="AO80" s="9"/>
      <c r="AP80" s="9"/>
      <c r="AQ80" s="9"/>
      <c r="AR80" s="9"/>
      <c r="AS80" s="9"/>
      <c r="AT80" s="9"/>
      <c r="AU80" s="9"/>
      <c r="AV80" s="49"/>
      <c r="AW80" s="49" t="str">
        <f t="shared" si="31"/>
        <v>No</v>
      </c>
      <c r="AX80" s="49" t="str">
        <f t="shared" si="32"/>
        <v/>
      </c>
      <c r="AY80" s="49">
        <f t="shared" si="33"/>
        <v>0</v>
      </c>
      <c r="AZ80" s="54" t="str">
        <f t="shared" si="34"/>
        <v/>
      </c>
      <c r="BA80" s="80" t="str">
        <f t="shared" si="35"/>
        <v/>
      </c>
      <c r="BB80" s="80">
        <f t="shared" si="36"/>
        <v>0</v>
      </c>
      <c r="CA80" t="str">
        <f t="shared" si="42"/>
        <v/>
      </c>
      <c r="CB80" t="str">
        <f t="shared" si="43"/>
        <v/>
      </c>
      <c r="CD80" t="str">
        <f t="shared" si="44"/>
        <v/>
      </c>
      <c r="CE80" t="str">
        <f t="shared" si="45"/>
        <v/>
      </c>
      <c r="CF80">
        <f t="shared" si="46"/>
        <v>1</v>
      </c>
      <c r="CH80" s="14" t="str">
        <f t="shared" si="47"/>
        <v>No</v>
      </c>
      <c r="CI80" s="14" t="str">
        <f t="shared" si="48"/>
        <v/>
      </c>
      <c r="CJ80" t="str">
        <f t="shared" si="49"/>
        <v/>
      </c>
      <c r="CK80" t="str">
        <f t="shared" si="38"/>
        <v/>
      </c>
      <c r="CO80">
        <v>1</v>
      </c>
    </row>
    <row r="81" spans="1:93" ht="16.2" thickBot="1" x14ac:dyDescent="0.35">
      <c r="A81" t="s">
        <v>39</v>
      </c>
      <c r="B81">
        <v>520523</v>
      </c>
      <c r="C81">
        <v>30020218</v>
      </c>
      <c r="D81" t="s">
        <v>19</v>
      </c>
      <c r="E81" t="s">
        <v>116</v>
      </c>
      <c r="F81" s="68">
        <v>44095.708333333336</v>
      </c>
      <c r="G81" t="s">
        <v>228</v>
      </c>
      <c r="H81" t="s">
        <v>166</v>
      </c>
      <c r="I81">
        <v>10770</v>
      </c>
      <c r="J81">
        <v>774892</v>
      </c>
      <c r="K81">
        <v>58</v>
      </c>
      <c r="L81">
        <v>8</v>
      </c>
      <c r="M81">
        <v>1.1599999999999999</v>
      </c>
      <c r="N81">
        <v>63</v>
      </c>
      <c r="O81">
        <v>13</v>
      </c>
      <c r="P81">
        <v>1.26</v>
      </c>
      <c r="Q81">
        <v>53</v>
      </c>
      <c r="R81">
        <v>13</v>
      </c>
      <c r="S81">
        <v>1.33</v>
      </c>
      <c r="T81">
        <v>15</v>
      </c>
      <c r="U81">
        <v>5</v>
      </c>
      <c r="V81">
        <v>1.5</v>
      </c>
      <c r="W81" s="106">
        <v>0</v>
      </c>
      <c r="X81" s="106">
        <v>0</v>
      </c>
      <c r="Y81" s="105" t="str">
        <f t="shared" si="39"/>
        <v>0-0</v>
      </c>
      <c r="Z81" s="49" t="str">
        <f t="shared" si="40"/>
        <v>NO</v>
      </c>
      <c r="AA81" s="109">
        <v>2</v>
      </c>
      <c r="AB81" s="109">
        <v>0</v>
      </c>
      <c r="AC81" s="105">
        <f t="shared" si="37"/>
        <v>2</v>
      </c>
      <c r="AD81" s="49"/>
      <c r="AE81" s="9" t="str">
        <f t="shared" si="41"/>
        <v>NO</v>
      </c>
      <c r="AF81" s="49"/>
      <c r="AG81" s="49"/>
      <c r="AH81" s="49"/>
      <c r="AI81" s="49"/>
      <c r="AJ81" s="49"/>
      <c r="AK81" s="49"/>
      <c r="AL81" s="49"/>
      <c r="AM81" s="49"/>
      <c r="AN81" s="9">
        <v>83</v>
      </c>
      <c r="AO81" s="9">
        <v>89</v>
      </c>
      <c r="AP81" s="9"/>
      <c r="AQ81" s="9"/>
      <c r="AR81" s="9"/>
      <c r="AS81" s="9"/>
      <c r="AT81" s="9"/>
      <c r="AU81" s="9"/>
      <c r="AV81" s="49"/>
      <c r="AW81" s="49" t="str">
        <f t="shared" si="31"/>
        <v>No</v>
      </c>
      <c r="AX81" s="49">
        <f t="shared" si="32"/>
        <v>83</v>
      </c>
      <c r="AY81" s="49">
        <f t="shared" si="33"/>
        <v>0</v>
      </c>
      <c r="AZ81" s="54" t="str">
        <f t="shared" si="34"/>
        <v/>
      </c>
      <c r="BA81" s="80" t="str">
        <f t="shared" si="35"/>
        <v/>
      </c>
      <c r="BB81" s="80">
        <f t="shared" si="36"/>
        <v>0</v>
      </c>
      <c r="BR81">
        <v>83</v>
      </c>
      <c r="BS81">
        <v>89</v>
      </c>
      <c r="CA81">
        <f t="shared" si="42"/>
        <v>83</v>
      </c>
      <c r="CB81">
        <f t="shared" si="43"/>
        <v>89</v>
      </c>
      <c r="CD81">
        <f t="shared" si="44"/>
        <v>1</v>
      </c>
      <c r="CE81" t="str">
        <f t="shared" si="45"/>
        <v/>
      </c>
      <c r="CF81" t="str">
        <f t="shared" si="46"/>
        <v/>
      </c>
      <c r="CH81" s="14" t="str">
        <f t="shared" si="47"/>
        <v>No</v>
      </c>
      <c r="CI81" s="14" t="str">
        <f t="shared" si="48"/>
        <v/>
      </c>
      <c r="CJ81">
        <f t="shared" si="49"/>
        <v>1</v>
      </c>
      <c r="CK81" t="str">
        <f t="shared" si="38"/>
        <v/>
      </c>
      <c r="CM81">
        <v>1</v>
      </c>
    </row>
    <row r="82" spans="1:93" ht="16.2" thickBot="1" x14ac:dyDescent="0.35">
      <c r="A82" t="s">
        <v>39</v>
      </c>
      <c r="B82">
        <v>520570</v>
      </c>
      <c r="C82">
        <v>30009951</v>
      </c>
      <c r="D82" t="s">
        <v>20</v>
      </c>
      <c r="E82" t="s">
        <v>82</v>
      </c>
      <c r="F82" s="68">
        <v>44095.75</v>
      </c>
      <c r="G82" t="s">
        <v>83</v>
      </c>
      <c r="H82" t="s">
        <v>335</v>
      </c>
      <c r="I82">
        <v>60143</v>
      </c>
      <c r="J82">
        <v>42617</v>
      </c>
      <c r="K82">
        <v>70</v>
      </c>
      <c r="L82">
        <v>20</v>
      </c>
      <c r="M82">
        <v>1.4</v>
      </c>
      <c r="N82">
        <v>60</v>
      </c>
      <c r="O82">
        <v>10</v>
      </c>
      <c r="P82">
        <v>1.2</v>
      </c>
      <c r="Q82">
        <v>50</v>
      </c>
      <c r="R82">
        <v>10</v>
      </c>
      <c r="S82">
        <v>1.25</v>
      </c>
      <c r="T82">
        <v>20</v>
      </c>
      <c r="U82">
        <v>10</v>
      </c>
      <c r="V82">
        <v>2</v>
      </c>
      <c r="W82" s="106">
        <v>0</v>
      </c>
      <c r="X82" s="106">
        <v>0</v>
      </c>
      <c r="Y82" s="105" t="str">
        <f t="shared" si="39"/>
        <v>0-0</v>
      </c>
      <c r="Z82" s="49" t="str">
        <f t="shared" si="40"/>
        <v>NO</v>
      </c>
      <c r="AA82" s="109">
        <v>1</v>
      </c>
      <c r="AB82" s="109">
        <v>0</v>
      </c>
      <c r="AC82" s="105">
        <f t="shared" si="37"/>
        <v>1</v>
      </c>
      <c r="AD82" s="49"/>
      <c r="AE82" s="9" t="str">
        <f t="shared" si="41"/>
        <v>NO</v>
      </c>
      <c r="AF82" s="49"/>
      <c r="AG82" s="49"/>
      <c r="AH82" s="49"/>
      <c r="AI82" s="49"/>
      <c r="AJ82" s="49"/>
      <c r="AK82" s="49"/>
      <c r="AL82" s="49"/>
      <c r="AM82" s="49"/>
      <c r="AN82" s="9">
        <v>47</v>
      </c>
      <c r="AO82" s="9"/>
      <c r="AP82" s="9"/>
      <c r="AQ82" s="9"/>
      <c r="AR82" s="9"/>
      <c r="AS82" s="9"/>
      <c r="AT82" s="9"/>
      <c r="AU82" s="9"/>
      <c r="AV82" s="49"/>
      <c r="AW82" s="49" t="str">
        <f t="shared" si="31"/>
        <v>No</v>
      </c>
      <c r="AX82" s="49">
        <f t="shared" si="32"/>
        <v>47</v>
      </c>
      <c r="AY82" s="49">
        <f t="shared" si="33"/>
        <v>0</v>
      </c>
      <c r="AZ82" s="54" t="str">
        <f t="shared" si="34"/>
        <v/>
      </c>
      <c r="BA82" s="80" t="str">
        <f t="shared" si="35"/>
        <v/>
      </c>
      <c r="BB82" s="80">
        <f t="shared" si="36"/>
        <v>0</v>
      </c>
      <c r="BR82">
        <v>47</v>
      </c>
      <c r="CA82">
        <f t="shared" si="42"/>
        <v>47</v>
      </c>
      <c r="CB82" t="str">
        <f t="shared" si="43"/>
        <v/>
      </c>
      <c r="CD82" t="str">
        <f t="shared" si="44"/>
        <v/>
      </c>
      <c r="CE82">
        <f t="shared" si="45"/>
        <v>1</v>
      </c>
      <c r="CF82" t="str">
        <f t="shared" si="46"/>
        <v/>
      </c>
      <c r="CH82" s="14" t="str">
        <f t="shared" si="47"/>
        <v>Yes</v>
      </c>
      <c r="CI82" s="14" t="str">
        <f t="shared" si="48"/>
        <v/>
      </c>
      <c r="CJ82" t="str">
        <f t="shared" si="49"/>
        <v/>
      </c>
      <c r="CK82" t="str">
        <f t="shared" si="38"/>
        <v>1</v>
      </c>
      <c r="CN82">
        <v>1</v>
      </c>
    </row>
    <row r="83" spans="1:93" ht="16.2" thickBot="1" x14ac:dyDescent="0.35">
      <c r="A83" t="s">
        <v>39</v>
      </c>
      <c r="B83">
        <v>521092</v>
      </c>
      <c r="C83">
        <v>0</v>
      </c>
      <c r="D83" t="s">
        <v>280</v>
      </c>
      <c r="E83" t="s">
        <v>281</v>
      </c>
      <c r="F83" s="68">
        <v>44098.104166666664</v>
      </c>
      <c r="G83" t="s">
        <v>336</v>
      </c>
      <c r="H83" t="s">
        <v>337</v>
      </c>
      <c r="I83">
        <v>0</v>
      </c>
      <c r="J83">
        <v>0</v>
      </c>
      <c r="K83">
        <v>63</v>
      </c>
      <c r="L83">
        <v>13</v>
      </c>
      <c r="M83">
        <v>1.26</v>
      </c>
      <c r="N83">
        <v>60</v>
      </c>
      <c r="O83">
        <v>10</v>
      </c>
      <c r="P83">
        <v>1.2</v>
      </c>
      <c r="Q83">
        <v>46</v>
      </c>
      <c r="R83">
        <v>6</v>
      </c>
      <c r="S83">
        <v>1.1499999999999999</v>
      </c>
      <c r="T83">
        <v>13</v>
      </c>
      <c r="U83">
        <v>3</v>
      </c>
      <c r="V83">
        <v>1.3</v>
      </c>
      <c r="W83" s="106">
        <v>0</v>
      </c>
      <c r="X83" s="106">
        <v>0</v>
      </c>
      <c r="Y83" s="105" t="str">
        <f t="shared" si="39"/>
        <v>0-0</v>
      </c>
      <c r="Z83" s="49" t="str">
        <f t="shared" si="40"/>
        <v>NO</v>
      </c>
      <c r="AA83" s="109">
        <v>2</v>
      </c>
      <c r="AB83" s="109">
        <v>0</v>
      </c>
      <c r="AC83" s="105">
        <f t="shared" si="37"/>
        <v>2</v>
      </c>
      <c r="AD83" s="49"/>
      <c r="AE83" s="9" t="str">
        <f t="shared" si="41"/>
        <v>NO</v>
      </c>
      <c r="AF83" s="49"/>
      <c r="AG83" s="49"/>
      <c r="AH83" s="49"/>
      <c r="AI83" s="49"/>
      <c r="AJ83" s="49"/>
      <c r="AK83" s="49"/>
      <c r="AL83" s="49"/>
      <c r="AM83" s="49"/>
      <c r="AN83" s="9">
        <v>65</v>
      </c>
      <c r="AO83" s="9">
        <v>72</v>
      </c>
      <c r="AP83" s="9"/>
      <c r="AQ83" s="9"/>
      <c r="AR83" s="9"/>
      <c r="AS83" s="9"/>
      <c r="AT83" s="9"/>
      <c r="AU83" s="9"/>
      <c r="AV83" s="49"/>
      <c r="AW83" s="49" t="str">
        <f t="shared" si="31"/>
        <v>No</v>
      </c>
      <c r="AX83" s="49">
        <f t="shared" si="32"/>
        <v>65</v>
      </c>
      <c r="AY83" s="49">
        <f t="shared" si="33"/>
        <v>0</v>
      </c>
      <c r="AZ83" s="54" t="str">
        <f t="shared" si="34"/>
        <v/>
      </c>
      <c r="BA83" s="80" t="str">
        <f t="shared" si="35"/>
        <v/>
      </c>
      <c r="BB83" s="80">
        <f t="shared" si="36"/>
        <v>0</v>
      </c>
      <c r="BR83">
        <v>65</v>
      </c>
      <c r="BS83">
        <v>72</v>
      </c>
      <c r="CA83">
        <f t="shared" si="42"/>
        <v>65</v>
      </c>
      <c r="CB83">
        <f t="shared" si="43"/>
        <v>72</v>
      </c>
      <c r="CD83">
        <f t="shared" si="44"/>
        <v>1</v>
      </c>
      <c r="CE83" t="str">
        <f t="shared" si="45"/>
        <v/>
      </c>
      <c r="CF83" t="str">
        <f t="shared" si="46"/>
        <v/>
      </c>
      <c r="CH83" s="14" t="str">
        <f t="shared" si="47"/>
        <v>No</v>
      </c>
      <c r="CI83" s="14" t="str">
        <f t="shared" si="48"/>
        <v/>
      </c>
      <c r="CJ83" t="str">
        <f t="shared" si="49"/>
        <v/>
      </c>
      <c r="CK83" t="str">
        <f t="shared" si="38"/>
        <v/>
      </c>
      <c r="CM83">
        <v>1</v>
      </c>
    </row>
    <row r="84" spans="1:93" ht="16.2" thickBot="1" x14ac:dyDescent="0.35">
      <c r="A84" t="s">
        <v>39</v>
      </c>
      <c r="B84">
        <v>520822</v>
      </c>
      <c r="C84">
        <v>0</v>
      </c>
      <c r="D84" t="s">
        <v>338</v>
      </c>
      <c r="E84" t="s">
        <v>339</v>
      </c>
      <c r="F84" s="68">
        <v>44098.729166666664</v>
      </c>
      <c r="G84" t="s">
        <v>340</v>
      </c>
      <c r="H84" t="s">
        <v>341</v>
      </c>
      <c r="I84">
        <v>0</v>
      </c>
      <c r="J84">
        <v>0</v>
      </c>
      <c r="K84">
        <v>60</v>
      </c>
      <c r="L84">
        <v>10</v>
      </c>
      <c r="M84">
        <v>1.2</v>
      </c>
      <c r="N84">
        <v>80</v>
      </c>
      <c r="O84">
        <v>30</v>
      </c>
      <c r="P84">
        <v>1.6</v>
      </c>
      <c r="Q84">
        <v>50</v>
      </c>
      <c r="R84">
        <v>10</v>
      </c>
      <c r="S84">
        <v>1.25</v>
      </c>
      <c r="T84">
        <v>10</v>
      </c>
      <c r="U84">
        <v>0</v>
      </c>
      <c r="V84">
        <v>1</v>
      </c>
      <c r="W84" s="105">
        <v>1</v>
      </c>
      <c r="X84" s="105">
        <v>2</v>
      </c>
      <c r="Y84" s="105" t="str">
        <f t="shared" si="39"/>
        <v>1-2</v>
      </c>
      <c r="Z84" s="49" t="str">
        <f t="shared" si="40"/>
        <v>NO</v>
      </c>
      <c r="AA84" s="109">
        <v>1</v>
      </c>
      <c r="AB84" s="109">
        <v>4</v>
      </c>
      <c r="AC84" s="105">
        <f t="shared" si="37"/>
        <v>2</v>
      </c>
      <c r="AD84" s="49"/>
      <c r="AE84" s="9" t="str">
        <f t="shared" si="41"/>
        <v>YES</v>
      </c>
      <c r="AF84" s="49"/>
      <c r="AG84" s="49"/>
      <c r="AH84" s="49"/>
      <c r="AI84" s="49"/>
      <c r="AJ84" s="49"/>
      <c r="AK84" s="49"/>
      <c r="AL84" s="49"/>
      <c r="AM84" s="49"/>
      <c r="AN84" s="9">
        <v>42</v>
      </c>
      <c r="AO84" s="9">
        <v>43</v>
      </c>
      <c r="AP84" s="9">
        <v>45</v>
      </c>
      <c r="AQ84" s="9">
        <v>73</v>
      </c>
      <c r="AR84" s="9">
        <v>90</v>
      </c>
      <c r="AS84" s="9"/>
      <c r="AT84" s="9"/>
      <c r="AU84" s="9"/>
      <c r="AV84" s="49"/>
      <c r="AW84" s="49" t="str">
        <f t="shared" si="31"/>
        <v>Yes</v>
      </c>
      <c r="AX84" s="49">
        <f t="shared" si="32"/>
        <v>42</v>
      </c>
      <c r="AY84" s="49">
        <f t="shared" si="33"/>
        <v>1</v>
      </c>
      <c r="AZ84" s="54" t="str">
        <f t="shared" si="34"/>
        <v/>
      </c>
      <c r="BA84" s="80" t="str">
        <f t="shared" si="35"/>
        <v/>
      </c>
      <c r="BB84" s="80">
        <f t="shared" si="36"/>
        <v>1</v>
      </c>
      <c r="BI84">
        <v>42</v>
      </c>
      <c r="BJ84">
        <v>43</v>
      </c>
      <c r="BK84">
        <v>45</v>
      </c>
      <c r="BR84">
        <v>73</v>
      </c>
      <c r="BS84">
        <v>90</v>
      </c>
      <c r="CA84">
        <f t="shared" si="42"/>
        <v>73</v>
      </c>
      <c r="CB84">
        <f t="shared" si="43"/>
        <v>90</v>
      </c>
      <c r="CD84">
        <f t="shared" si="44"/>
        <v>1</v>
      </c>
      <c r="CE84" t="str">
        <f t="shared" si="45"/>
        <v/>
      </c>
      <c r="CF84" t="str">
        <f t="shared" si="46"/>
        <v/>
      </c>
      <c r="CH84" s="14" t="str">
        <f t="shared" si="47"/>
        <v>No</v>
      </c>
      <c r="CI84" s="14" t="str">
        <f t="shared" si="48"/>
        <v/>
      </c>
      <c r="CJ84">
        <f t="shared" si="49"/>
        <v>1</v>
      </c>
      <c r="CK84" t="str">
        <f t="shared" si="38"/>
        <v/>
      </c>
      <c r="CM84">
        <v>1</v>
      </c>
    </row>
    <row r="85" spans="1:93" ht="16.2" thickBot="1" x14ac:dyDescent="0.35">
      <c r="A85" t="s">
        <v>39</v>
      </c>
      <c r="B85" s="49">
        <v>522279</v>
      </c>
      <c r="C85" s="49">
        <v>30029663</v>
      </c>
      <c r="D85" s="49" t="s">
        <v>178</v>
      </c>
      <c r="E85" s="49" t="s">
        <v>25</v>
      </c>
      <c r="F85" s="68">
        <v>44099.541666666664</v>
      </c>
      <c r="G85" s="49" t="s">
        <v>209</v>
      </c>
      <c r="H85" s="49" t="s">
        <v>211</v>
      </c>
      <c r="I85" s="49">
        <v>10335751</v>
      </c>
      <c r="J85" s="49">
        <v>10718994</v>
      </c>
      <c r="K85" s="49">
        <v>50</v>
      </c>
      <c r="L85" s="49">
        <v>0</v>
      </c>
      <c r="M85" s="49">
        <v>1</v>
      </c>
      <c r="N85" s="49">
        <v>50</v>
      </c>
      <c r="O85" s="49">
        <v>0</v>
      </c>
      <c r="P85" s="49">
        <v>1</v>
      </c>
      <c r="Q85" s="49">
        <v>67</v>
      </c>
      <c r="R85" s="49">
        <v>27</v>
      </c>
      <c r="S85" s="49">
        <v>1.68</v>
      </c>
      <c r="T85" s="49">
        <v>12</v>
      </c>
      <c r="U85" s="49">
        <v>2</v>
      </c>
      <c r="V85" s="49">
        <v>1.2</v>
      </c>
      <c r="W85" s="106">
        <v>0</v>
      </c>
      <c r="X85" s="106">
        <v>1</v>
      </c>
      <c r="Y85" s="105" t="str">
        <f t="shared" si="39"/>
        <v>0-1</v>
      </c>
      <c r="Z85" s="49" t="str">
        <f t="shared" si="40"/>
        <v>YES</v>
      </c>
      <c r="AA85" s="109">
        <v>0</v>
      </c>
      <c r="AB85" s="109">
        <v>2</v>
      </c>
      <c r="AC85" s="105">
        <f t="shared" si="37"/>
        <v>1</v>
      </c>
      <c r="AD85" s="49">
        <v>1</v>
      </c>
      <c r="AE85" s="9" t="str">
        <f t="shared" si="41"/>
        <v>NO</v>
      </c>
      <c r="AF85" s="49"/>
      <c r="AG85" s="49"/>
      <c r="AH85" s="49"/>
      <c r="AI85" s="49"/>
      <c r="AJ85" s="49"/>
      <c r="AK85" s="49"/>
      <c r="AL85" s="49"/>
      <c r="AM85" s="49"/>
      <c r="AN85" s="9">
        <v>6</v>
      </c>
      <c r="AO85" s="9">
        <v>86</v>
      </c>
      <c r="AP85" s="9"/>
      <c r="AQ85" s="9"/>
      <c r="AR85" s="9"/>
      <c r="AS85" s="9"/>
      <c r="AT85" s="9"/>
      <c r="AU85" s="9"/>
      <c r="AV85" s="49"/>
      <c r="AW85" s="49" t="str">
        <f t="shared" si="31"/>
        <v>Yes</v>
      </c>
      <c r="AX85" s="49">
        <f t="shared" si="32"/>
        <v>6</v>
      </c>
      <c r="AY85" s="49">
        <f t="shared" si="33"/>
        <v>0</v>
      </c>
      <c r="AZ85" s="54" t="str">
        <f t="shared" si="34"/>
        <v>Yes</v>
      </c>
      <c r="BA85" s="80" t="str">
        <f t="shared" si="35"/>
        <v>Yes</v>
      </c>
      <c r="BB85" s="80">
        <f t="shared" si="36"/>
        <v>0</v>
      </c>
      <c r="BI85">
        <v>6</v>
      </c>
      <c r="BR85">
        <v>86</v>
      </c>
      <c r="CA85">
        <f t="shared" si="42"/>
        <v>86</v>
      </c>
      <c r="CB85" t="str">
        <f t="shared" si="43"/>
        <v/>
      </c>
      <c r="CD85">
        <f t="shared" si="44"/>
        <v>1</v>
      </c>
      <c r="CE85" t="str">
        <f t="shared" si="45"/>
        <v/>
      </c>
      <c r="CF85" t="str">
        <f t="shared" si="46"/>
        <v/>
      </c>
      <c r="CH85" s="14" t="str">
        <f t="shared" si="47"/>
        <v>No</v>
      </c>
      <c r="CI85" s="14" t="str">
        <f t="shared" si="48"/>
        <v/>
      </c>
      <c r="CJ85" t="str">
        <f t="shared" si="49"/>
        <v/>
      </c>
      <c r="CK85" t="str">
        <f t="shared" si="38"/>
        <v/>
      </c>
      <c r="CO85">
        <v>1</v>
      </c>
    </row>
    <row r="86" spans="1:93" ht="16.2" thickBot="1" x14ac:dyDescent="0.35">
      <c r="A86" t="s">
        <v>39</v>
      </c>
      <c r="B86" s="49">
        <v>522227</v>
      </c>
      <c r="C86" s="49">
        <v>30018911</v>
      </c>
      <c r="D86" s="49" t="s">
        <v>196</v>
      </c>
      <c r="E86" s="49" t="s">
        <v>197</v>
      </c>
      <c r="F86" s="68">
        <v>44101.041666666664</v>
      </c>
      <c r="G86" s="49" t="s">
        <v>198</v>
      </c>
      <c r="H86" s="49" t="s">
        <v>342</v>
      </c>
      <c r="I86" s="49">
        <v>328955</v>
      </c>
      <c r="J86" s="49">
        <v>230910</v>
      </c>
      <c r="K86" s="49">
        <v>67</v>
      </c>
      <c r="L86" s="49">
        <v>17</v>
      </c>
      <c r="M86" s="49">
        <v>1.34</v>
      </c>
      <c r="N86" s="49">
        <v>50</v>
      </c>
      <c r="O86" s="49">
        <v>0</v>
      </c>
      <c r="P86" s="49">
        <v>1</v>
      </c>
      <c r="Q86" s="49">
        <v>80</v>
      </c>
      <c r="R86" s="49">
        <v>40</v>
      </c>
      <c r="S86" s="49">
        <v>2</v>
      </c>
      <c r="T86" s="49">
        <v>10</v>
      </c>
      <c r="U86" s="49">
        <v>0</v>
      </c>
      <c r="V86" s="49">
        <v>1</v>
      </c>
      <c r="W86" s="106">
        <v>0</v>
      </c>
      <c r="X86" s="106">
        <v>1</v>
      </c>
      <c r="Y86" s="105" t="str">
        <f t="shared" si="39"/>
        <v>0-1</v>
      </c>
      <c r="Z86" s="49" t="str">
        <f t="shared" si="40"/>
        <v>YES</v>
      </c>
      <c r="AA86" s="109">
        <v>1</v>
      </c>
      <c r="AB86" s="109">
        <v>1</v>
      </c>
      <c r="AC86" s="105">
        <f t="shared" si="37"/>
        <v>1</v>
      </c>
      <c r="AD86" s="49">
        <v>1</v>
      </c>
      <c r="AE86" s="9" t="str">
        <f t="shared" si="41"/>
        <v>YES</v>
      </c>
      <c r="AF86" s="49"/>
      <c r="AG86" s="49"/>
      <c r="AH86" s="49"/>
      <c r="AI86" s="49"/>
      <c r="AJ86" s="49"/>
      <c r="AK86" s="49"/>
      <c r="AL86" s="49"/>
      <c r="AM86" s="49"/>
      <c r="AN86" s="9">
        <v>16</v>
      </c>
      <c r="AO86" s="9">
        <v>74</v>
      </c>
      <c r="AP86" s="9"/>
      <c r="AQ86" s="9"/>
      <c r="AR86" s="9"/>
      <c r="AS86" s="9"/>
      <c r="AT86" s="9"/>
      <c r="AU86" s="9"/>
      <c r="AV86" s="49"/>
      <c r="AW86" s="49" t="str">
        <f t="shared" si="31"/>
        <v>Yes</v>
      </c>
      <c r="AX86" s="49">
        <f t="shared" si="32"/>
        <v>16</v>
      </c>
      <c r="AY86" s="49">
        <f t="shared" si="33"/>
        <v>1</v>
      </c>
      <c r="AZ86" s="54" t="str">
        <f t="shared" si="34"/>
        <v/>
      </c>
      <c r="BA86" s="80" t="str">
        <f t="shared" si="35"/>
        <v>Yes</v>
      </c>
      <c r="BB86" s="80">
        <f t="shared" si="36"/>
        <v>0</v>
      </c>
      <c r="BI86">
        <v>16</v>
      </c>
      <c r="BR86">
        <v>74</v>
      </c>
      <c r="CA86">
        <f t="shared" si="42"/>
        <v>74</v>
      </c>
      <c r="CB86" t="str">
        <f t="shared" si="43"/>
        <v/>
      </c>
      <c r="CD86">
        <f t="shared" si="44"/>
        <v>1</v>
      </c>
      <c r="CE86" t="str">
        <f t="shared" si="45"/>
        <v/>
      </c>
      <c r="CF86" t="str">
        <f t="shared" si="46"/>
        <v/>
      </c>
      <c r="CH86" s="14" t="str">
        <f t="shared" si="47"/>
        <v>No</v>
      </c>
      <c r="CI86" s="14" t="str">
        <f t="shared" si="48"/>
        <v/>
      </c>
      <c r="CJ86" t="str">
        <f t="shared" si="49"/>
        <v/>
      </c>
      <c r="CK86" t="str">
        <f t="shared" si="38"/>
        <v/>
      </c>
      <c r="CO86">
        <v>1</v>
      </c>
    </row>
    <row r="87" spans="1:93" ht="16.2" thickBot="1" x14ac:dyDescent="0.35">
      <c r="A87" t="s">
        <v>39</v>
      </c>
      <c r="B87">
        <v>523713</v>
      </c>
      <c r="C87">
        <v>30039331</v>
      </c>
      <c r="D87" t="s">
        <v>19</v>
      </c>
      <c r="E87" t="s">
        <v>116</v>
      </c>
      <c r="F87" s="68">
        <v>44102.645833333336</v>
      </c>
      <c r="G87" t="s">
        <v>146</v>
      </c>
      <c r="H87" t="s">
        <v>125</v>
      </c>
      <c r="I87">
        <v>1146634</v>
      </c>
      <c r="J87">
        <v>22623366</v>
      </c>
      <c r="K87">
        <v>63</v>
      </c>
      <c r="L87">
        <v>13</v>
      </c>
      <c r="M87">
        <v>1.26</v>
      </c>
      <c r="N87">
        <v>51</v>
      </c>
      <c r="O87">
        <v>1</v>
      </c>
      <c r="P87">
        <v>1.02</v>
      </c>
      <c r="Q87">
        <v>81</v>
      </c>
      <c r="R87">
        <v>41</v>
      </c>
      <c r="S87">
        <v>2.0299999999999998</v>
      </c>
      <c r="T87">
        <v>16</v>
      </c>
      <c r="U87">
        <v>6</v>
      </c>
      <c r="V87">
        <v>1.6</v>
      </c>
      <c r="W87" s="106">
        <v>1</v>
      </c>
      <c r="X87" s="106">
        <v>0</v>
      </c>
      <c r="Y87" s="105" t="str">
        <f t="shared" si="39"/>
        <v>1-0</v>
      </c>
      <c r="Z87" s="49" t="str">
        <f t="shared" si="40"/>
        <v>YES</v>
      </c>
      <c r="AA87" s="109">
        <v>1</v>
      </c>
      <c r="AB87" s="109">
        <v>1</v>
      </c>
      <c r="AC87" s="105">
        <f t="shared" si="37"/>
        <v>1</v>
      </c>
      <c r="AD87" s="49">
        <v>1</v>
      </c>
      <c r="AE87" s="9" t="str">
        <f t="shared" si="41"/>
        <v>YES</v>
      </c>
      <c r="AF87" s="49"/>
      <c r="AG87" s="49"/>
      <c r="AH87" s="49"/>
      <c r="AI87" s="49"/>
      <c r="AJ87" s="49"/>
      <c r="AK87" s="49"/>
      <c r="AL87" s="49"/>
      <c r="AM87" s="49"/>
      <c r="AN87" s="9">
        <v>13</v>
      </c>
      <c r="AO87" s="9">
        <v>68</v>
      </c>
      <c r="AP87" s="9"/>
      <c r="AQ87" s="9"/>
      <c r="AR87" s="9"/>
      <c r="AS87" s="9"/>
      <c r="AT87" s="9"/>
      <c r="AU87" s="9"/>
      <c r="AV87" s="49"/>
      <c r="AW87" s="49" t="str">
        <f t="shared" si="31"/>
        <v>Yes</v>
      </c>
      <c r="AX87" s="49">
        <f t="shared" si="32"/>
        <v>13</v>
      </c>
      <c r="AY87" s="49">
        <f t="shared" si="33"/>
        <v>0</v>
      </c>
      <c r="AZ87" s="54" t="str">
        <f t="shared" si="34"/>
        <v>Yes</v>
      </c>
      <c r="BA87" s="80" t="str">
        <f t="shared" si="35"/>
        <v>Yes</v>
      </c>
      <c r="BB87" s="80">
        <f t="shared" si="36"/>
        <v>0</v>
      </c>
      <c r="BI87">
        <v>13</v>
      </c>
      <c r="BR87">
        <v>68</v>
      </c>
      <c r="CA87">
        <f t="shared" si="42"/>
        <v>68</v>
      </c>
      <c r="CB87" t="str">
        <f t="shared" si="43"/>
        <v/>
      </c>
      <c r="CD87">
        <f t="shared" si="44"/>
        <v>1</v>
      </c>
      <c r="CE87" t="str">
        <f t="shared" si="45"/>
        <v/>
      </c>
      <c r="CF87" t="str">
        <f t="shared" si="46"/>
        <v/>
      </c>
      <c r="CH87" s="14" t="str">
        <f t="shared" si="47"/>
        <v>No</v>
      </c>
      <c r="CI87" s="14" t="str">
        <f t="shared" si="48"/>
        <v/>
      </c>
      <c r="CJ87" t="str">
        <f t="shared" si="49"/>
        <v/>
      </c>
      <c r="CK87" t="str">
        <f t="shared" si="38"/>
        <v/>
      </c>
      <c r="CO87">
        <v>1</v>
      </c>
    </row>
    <row r="88" spans="1:93" ht="16.2" thickBot="1" x14ac:dyDescent="0.35">
      <c r="A88" t="s">
        <v>39</v>
      </c>
      <c r="B88">
        <v>523470</v>
      </c>
      <c r="C88">
        <v>30032393</v>
      </c>
      <c r="D88" t="s">
        <v>157</v>
      </c>
      <c r="E88" t="s">
        <v>158</v>
      </c>
      <c r="F88" s="68">
        <v>44102.6875</v>
      </c>
      <c r="G88" t="s">
        <v>230</v>
      </c>
      <c r="H88" t="s">
        <v>346</v>
      </c>
      <c r="I88">
        <v>6390</v>
      </c>
      <c r="J88">
        <v>396725</v>
      </c>
      <c r="K88">
        <v>75</v>
      </c>
      <c r="L88">
        <v>25</v>
      </c>
      <c r="M88">
        <v>1.5</v>
      </c>
      <c r="N88">
        <v>50</v>
      </c>
      <c r="O88">
        <v>0</v>
      </c>
      <c r="P88">
        <v>1</v>
      </c>
      <c r="Q88">
        <v>56</v>
      </c>
      <c r="R88">
        <v>16</v>
      </c>
      <c r="S88">
        <v>1.4</v>
      </c>
      <c r="T88">
        <v>16</v>
      </c>
      <c r="U88">
        <v>6</v>
      </c>
      <c r="V88">
        <v>1.6</v>
      </c>
      <c r="W88" s="106">
        <v>3</v>
      </c>
      <c r="X88" s="106">
        <v>0</v>
      </c>
      <c r="Y88" s="105" t="str">
        <f t="shared" si="39"/>
        <v>3-0</v>
      </c>
      <c r="Z88" s="49" t="str">
        <f t="shared" si="40"/>
        <v>NO</v>
      </c>
      <c r="AA88" s="109">
        <v>4</v>
      </c>
      <c r="AB88" s="109">
        <v>0</v>
      </c>
      <c r="AC88" s="105">
        <f t="shared" si="37"/>
        <v>1</v>
      </c>
      <c r="AD88" s="49"/>
      <c r="AE88" s="9" t="str">
        <f t="shared" si="41"/>
        <v>NO</v>
      </c>
      <c r="AF88" s="49"/>
      <c r="AG88" s="49"/>
      <c r="AH88" s="49"/>
      <c r="AI88" s="49"/>
      <c r="AJ88" s="49"/>
      <c r="AK88" s="49"/>
      <c r="AL88" s="49"/>
      <c r="AM88" s="49"/>
      <c r="AN88" s="9">
        <v>14</v>
      </c>
      <c r="AO88" s="9">
        <v>35</v>
      </c>
      <c r="AP88" s="9">
        <v>44</v>
      </c>
      <c r="AQ88" s="9">
        <v>78</v>
      </c>
      <c r="AR88" s="9"/>
      <c r="AS88" s="9"/>
      <c r="AT88" s="9"/>
      <c r="AU88" s="9"/>
      <c r="AV88" s="49"/>
      <c r="AW88" s="49" t="str">
        <f t="shared" si="31"/>
        <v>Yes</v>
      </c>
      <c r="AX88" s="49">
        <f t="shared" si="32"/>
        <v>14</v>
      </c>
      <c r="AY88" s="49">
        <f t="shared" si="33"/>
        <v>0</v>
      </c>
      <c r="AZ88" s="54" t="str">
        <f t="shared" si="34"/>
        <v>Yes</v>
      </c>
      <c r="BA88" s="80" t="str">
        <f t="shared" si="35"/>
        <v>Yes</v>
      </c>
      <c r="BB88" s="80">
        <f t="shared" si="36"/>
        <v>0</v>
      </c>
      <c r="BI88">
        <v>14</v>
      </c>
      <c r="BJ88">
        <v>35</v>
      </c>
      <c r="BK88">
        <v>44</v>
      </c>
      <c r="BR88">
        <v>78</v>
      </c>
      <c r="CA88">
        <f t="shared" si="42"/>
        <v>78</v>
      </c>
      <c r="CB88" t="str">
        <f t="shared" si="43"/>
        <v/>
      </c>
      <c r="CD88">
        <f t="shared" si="44"/>
        <v>1</v>
      </c>
      <c r="CE88" t="str">
        <f t="shared" si="45"/>
        <v/>
      </c>
      <c r="CF88" t="str">
        <f t="shared" si="46"/>
        <v/>
      </c>
      <c r="CH88" s="14" t="str">
        <f t="shared" si="47"/>
        <v>No</v>
      </c>
      <c r="CI88" s="14" t="str">
        <f t="shared" si="48"/>
        <v/>
      </c>
      <c r="CJ88" t="str">
        <f t="shared" si="49"/>
        <v/>
      </c>
      <c r="CK88" t="str">
        <f t="shared" si="38"/>
        <v/>
      </c>
      <c r="CO88">
        <v>1</v>
      </c>
    </row>
    <row r="89" spans="1:93" ht="16.2" thickBot="1" x14ac:dyDescent="0.35">
      <c r="A89" t="s">
        <v>39</v>
      </c>
      <c r="B89">
        <v>523117</v>
      </c>
      <c r="C89">
        <v>0</v>
      </c>
      <c r="D89" t="s">
        <v>343</v>
      </c>
      <c r="E89" t="s">
        <v>184</v>
      </c>
      <c r="F89" s="68">
        <v>44102.895833333336</v>
      </c>
      <c r="G89" t="s">
        <v>344</v>
      </c>
      <c r="H89" t="s">
        <v>345</v>
      </c>
      <c r="I89">
        <v>0</v>
      </c>
      <c r="J89">
        <v>0</v>
      </c>
      <c r="K89">
        <v>50</v>
      </c>
      <c r="L89">
        <v>0</v>
      </c>
      <c r="M89">
        <v>1</v>
      </c>
      <c r="N89">
        <v>50</v>
      </c>
      <c r="O89">
        <v>0</v>
      </c>
      <c r="P89">
        <v>1</v>
      </c>
      <c r="Q89">
        <v>50</v>
      </c>
      <c r="R89">
        <v>10</v>
      </c>
      <c r="S89">
        <v>1.25</v>
      </c>
      <c r="T89">
        <v>12</v>
      </c>
      <c r="U89">
        <v>2</v>
      </c>
      <c r="V89">
        <v>1.2</v>
      </c>
      <c r="W89" s="106">
        <v>0</v>
      </c>
      <c r="X89" s="106">
        <v>0</v>
      </c>
      <c r="Y89" s="105" t="str">
        <f t="shared" si="39"/>
        <v>0-0</v>
      </c>
      <c r="Z89" s="49" t="str">
        <f t="shared" si="40"/>
        <v>NO</v>
      </c>
      <c r="AA89" s="109">
        <v>1</v>
      </c>
      <c r="AB89" s="109">
        <v>0</v>
      </c>
      <c r="AC89" s="105">
        <f t="shared" si="37"/>
        <v>1</v>
      </c>
      <c r="AD89" s="49"/>
      <c r="AE89" s="9" t="str">
        <f t="shared" si="41"/>
        <v>NO</v>
      </c>
      <c r="AF89" s="49"/>
      <c r="AG89" s="49"/>
      <c r="AH89" s="49"/>
      <c r="AI89" s="49"/>
      <c r="AJ89" s="49"/>
      <c r="AK89" s="49"/>
      <c r="AL89" s="49"/>
      <c r="AM89" s="49"/>
      <c r="AN89" s="9">
        <v>90</v>
      </c>
      <c r="AO89" s="9"/>
      <c r="AP89" s="9"/>
      <c r="AQ89" s="9"/>
      <c r="AR89" s="9"/>
      <c r="AS89" s="9"/>
      <c r="AT89" s="9"/>
      <c r="AU89" s="9"/>
      <c r="AV89" s="49"/>
      <c r="AW89" s="49" t="str">
        <f t="shared" si="31"/>
        <v>No</v>
      </c>
      <c r="AX89" s="49">
        <f t="shared" si="32"/>
        <v>90</v>
      </c>
      <c r="AY89" s="49">
        <f t="shared" si="33"/>
        <v>0</v>
      </c>
      <c r="AZ89" s="54" t="str">
        <f t="shared" si="34"/>
        <v/>
      </c>
      <c r="BA89" s="80" t="str">
        <f t="shared" si="35"/>
        <v/>
      </c>
      <c r="BB89" s="80">
        <f t="shared" si="36"/>
        <v>0</v>
      </c>
      <c r="BR89">
        <v>90</v>
      </c>
      <c r="CA89">
        <f t="shared" si="42"/>
        <v>90</v>
      </c>
      <c r="CB89" t="str">
        <f t="shared" si="43"/>
        <v/>
      </c>
      <c r="CD89">
        <f t="shared" si="44"/>
        <v>1</v>
      </c>
      <c r="CE89" t="str">
        <f t="shared" si="45"/>
        <v/>
      </c>
      <c r="CF89" t="str">
        <f t="shared" si="46"/>
        <v/>
      </c>
      <c r="CH89" s="14" t="str">
        <f t="shared" si="47"/>
        <v>No</v>
      </c>
      <c r="CI89" s="14" t="str">
        <f t="shared" si="48"/>
        <v/>
      </c>
      <c r="CJ89" t="str">
        <f t="shared" si="49"/>
        <v/>
      </c>
      <c r="CK89" t="str">
        <f t="shared" si="38"/>
        <v/>
      </c>
      <c r="CO89">
        <v>1</v>
      </c>
    </row>
    <row r="90" spans="1:93" ht="16.2" thickBot="1" x14ac:dyDescent="0.35">
      <c r="A90" t="s">
        <v>39</v>
      </c>
      <c r="B90">
        <v>524146</v>
      </c>
      <c r="C90">
        <v>30044277</v>
      </c>
      <c r="D90" t="s">
        <v>338</v>
      </c>
      <c r="E90" t="s">
        <v>339</v>
      </c>
      <c r="F90" s="68">
        <v>44105.729166666664</v>
      </c>
      <c r="G90" t="s">
        <v>347</v>
      </c>
      <c r="H90" t="s">
        <v>340</v>
      </c>
      <c r="I90">
        <v>5129869</v>
      </c>
      <c r="J90">
        <v>5129867</v>
      </c>
      <c r="K90">
        <v>50</v>
      </c>
      <c r="L90">
        <v>0</v>
      </c>
      <c r="M90">
        <v>1</v>
      </c>
      <c r="N90">
        <v>67</v>
      </c>
      <c r="O90">
        <v>17</v>
      </c>
      <c r="P90">
        <v>1.34</v>
      </c>
      <c r="Q90">
        <v>42</v>
      </c>
      <c r="R90">
        <v>2</v>
      </c>
      <c r="S90">
        <v>1.05</v>
      </c>
      <c r="T90">
        <v>12</v>
      </c>
      <c r="U90">
        <v>2</v>
      </c>
      <c r="V90">
        <v>1.2</v>
      </c>
      <c r="W90" s="106">
        <v>0</v>
      </c>
      <c r="X90" s="106">
        <v>1</v>
      </c>
      <c r="Y90" s="105" t="str">
        <f t="shared" si="39"/>
        <v>0-1</v>
      </c>
      <c r="Z90" s="49" t="str">
        <f t="shared" si="40"/>
        <v>YES</v>
      </c>
      <c r="AA90" s="109">
        <v>0</v>
      </c>
      <c r="AB90" s="109">
        <v>1</v>
      </c>
      <c r="AC90" s="105">
        <f t="shared" si="37"/>
        <v>0</v>
      </c>
      <c r="AD90" s="49">
        <v>0</v>
      </c>
      <c r="AE90" s="9" t="str">
        <f t="shared" si="41"/>
        <v>NO</v>
      </c>
      <c r="AF90" s="49"/>
      <c r="AG90" s="49"/>
      <c r="AH90" s="49"/>
      <c r="AI90" s="49"/>
      <c r="AJ90" s="49"/>
      <c r="AK90" s="49"/>
      <c r="AL90" s="49"/>
      <c r="AM90" s="49"/>
      <c r="AN90" s="9">
        <v>40</v>
      </c>
      <c r="AO90" s="9"/>
      <c r="AP90" s="9"/>
      <c r="AQ90" s="9"/>
      <c r="AR90" s="9"/>
      <c r="AS90" s="9"/>
      <c r="AT90" s="9"/>
      <c r="AU90" s="9"/>
      <c r="AV90" s="49"/>
      <c r="AW90" s="49" t="str">
        <f t="shared" si="31"/>
        <v>Yes</v>
      </c>
      <c r="AX90" s="49">
        <f t="shared" si="32"/>
        <v>40</v>
      </c>
      <c r="AY90" s="49">
        <f t="shared" si="33"/>
        <v>1</v>
      </c>
      <c r="AZ90" s="54" t="str">
        <f t="shared" si="34"/>
        <v/>
      </c>
      <c r="BA90" s="80" t="str">
        <f t="shared" si="35"/>
        <v/>
      </c>
      <c r="BB90" s="80">
        <f t="shared" si="36"/>
        <v>1</v>
      </c>
      <c r="BI90">
        <v>40</v>
      </c>
      <c r="CA90" t="str">
        <f t="shared" si="42"/>
        <v/>
      </c>
      <c r="CB90" t="str">
        <f t="shared" si="43"/>
        <v/>
      </c>
      <c r="CD90" t="str">
        <f t="shared" si="44"/>
        <v/>
      </c>
      <c r="CE90" t="str">
        <f t="shared" si="45"/>
        <v/>
      </c>
      <c r="CF90">
        <f t="shared" si="46"/>
        <v>1</v>
      </c>
      <c r="CH90" s="14" t="str">
        <f t="shared" si="47"/>
        <v>No</v>
      </c>
      <c r="CI90" s="14" t="str">
        <f t="shared" si="48"/>
        <v/>
      </c>
      <c r="CJ90" t="str">
        <f t="shared" si="49"/>
        <v/>
      </c>
      <c r="CK90" t="str">
        <f t="shared" si="38"/>
        <v/>
      </c>
      <c r="CO90">
        <v>1</v>
      </c>
    </row>
    <row r="91" spans="1:93" ht="16.2" thickBot="1" x14ac:dyDescent="0.35">
      <c r="A91" t="s">
        <v>39</v>
      </c>
      <c r="B91">
        <v>525542</v>
      </c>
      <c r="C91">
        <v>30042566</v>
      </c>
      <c r="D91" t="s">
        <v>332</v>
      </c>
      <c r="E91" t="s">
        <v>333</v>
      </c>
      <c r="F91" s="68">
        <v>44106.739583333336</v>
      </c>
      <c r="G91" t="s">
        <v>350</v>
      </c>
      <c r="H91" t="s">
        <v>351</v>
      </c>
      <c r="I91">
        <v>298592</v>
      </c>
      <c r="J91">
        <v>364470</v>
      </c>
      <c r="K91">
        <v>67</v>
      </c>
      <c r="L91">
        <v>17</v>
      </c>
      <c r="M91">
        <v>1.34</v>
      </c>
      <c r="N91">
        <v>50</v>
      </c>
      <c r="O91">
        <v>0</v>
      </c>
      <c r="P91">
        <v>1</v>
      </c>
      <c r="Q91">
        <v>50</v>
      </c>
      <c r="R91">
        <v>10</v>
      </c>
      <c r="S91">
        <v>1.25</v>
      </c>
      <c r="T91">
        <v>12</v>
      </c>
      <c r="U91">
        <v>2</v>
      </c>
      <c r="V91">
        <v>1.2</v>
      </c>
      <c r="W91" s="106">
        <v>1</v>
      </c>
      <c r="X91" s="106">
        <v>0</v>
      </c>
      <c r="Y91" s="105" t="str">
        <f t="shared" si="39"/>
        <v>1-0</v>
      </c>
      <c r="Z91" s="49" t="str">
        <f t="shared" si="40"/>
        <v>YES</v>
      </c>
      <c r="AA91" s="109">
        <v>2</v>
      </c>
      <c r="AB91" s="109">
        <v>0</v>
      </c>
      <c r="AC91" s="105">
        <f t="shared" si="37"/>
        <v>1</v>
      </c>
      <c r="AD91" s="49">
        <v>1</v>
      </c>
      <c r="AE91" s="9" t="str">
        <f t="shared" si="41"/>
        <v>NO</v>
      </c>
      <c r="AF91" s="49"/>
      <c r="AG91" s="49"/>
      <c r="AH91" s="49"/>
      <c r="AI91" s="49"/>
      <c r="AJ91" s="49"/>
      <c r="AK91" s="49"/>
      <c r="AL91" s="49"/>
      <c r="AM91" s="49"/>
      <c r="AN91" s="9">
        <v>44</v>
      </c>
      <c r="AO91" s="9">
        <v>58</v>
      </c>
      <c r="AP91" s="9"/>
      <c r="AQ91" s="9"/>
      <c r="AR91" s="9"/>
      <c r="AS91" s="9"/>
      <c r="AT91" s="9"/>
      <c r="AU91" s="9"/>
      <c r="AV91" s="49"/>
      <c r="AW91" s="49" t="str">
        <f t="shared" si="31"/>
        <v>Yes</v>
      </c>
      <c r="AX91" s="49">
        <f t="shared" si="32"/>
        <v>44</v>
      </c>
      <c r="AY91" s="49">
        <f t="shared" si="33"/>
        <v>1</v>
      </c>
      <c r="AZ91" s="54" t="str">
        <f t="shared" si="34"/>
        <v/>
      </c>
      <c r="BA91" s="80" t="str">
        <f t="shared" si="35"/>
        <v/>
      </c>
      <c r="BB91" s="80">
        <f t="shared" si="36"/>
        <v>1</v>
      </c>
      <c r="BI91">
        <v>44</v>
      </c>
      <c r="BR91">
        <v>58</v>
      </c>
      <c r="CA91">
        <f t="shared" si="42"/>
        <v>58</v>
      </c>
      <c r="CB91" t="str">
        <f t="shared" si="43"/>
        <v/>
      </c>
      <c r="CD91" t="str">
        <f t="shared" si="44"/>
        <v/>
      </c>
      <c r="CE91">
        <f t="shared" si="45"/>
        <v>1</v>
      </c>
      <c r="CF91" t="str">
        <f t="shared" si="46"/>
        <v/>
      </c>
      <c r="CH91" s="14" t="str">
        <f t="shared" si="47"/>
        <v>Yes</v>
      </c>
      <c r="CI91" s="14" t="str">
        <f t="shared" si="48"/>
        <v/>
      </c>
      <c r="CJ91" t="str">
        <f t="shared" si="49"/>
        <v/>
      </c>
      <c r="CK91" t="str">
        <f t="shared" si="38"/>
        <v>1</v>
      </c>
      <c r="CN91">
        <v>1</v>
      </c>
    </row>
    <row r="92" spans="1:93" ht="16.2" thickBot="1" x14ac:dyDescent="0.35">
      <c r="A92" t="s">
        <v>39</v>
      </c>
      <c r="B92">
        <v>525572</v>
      </c>
      <c r="C92">
        <v>30042844</v>
      </c>
      <c r="D92" t="s">
        <v>19</v>
      </c>
      <c r="E92" t="s">
        <v>116</v>
      </c>
      <c r="F92" s="68">
        <v>44107.604166666664</v>
      </c>
      <c r="G92" t="s">
        <v>220</v>
      </c>
      <c r="H92" t="s">
        <v>319</v>
      </c>
      <c r="I92">
        <v>27934139</v>
      </c>
      <c r="J92">
        <v>6267893</v>
      </c>
      <c r="K92">
        <v>51</v>
      </c>
      <c r="L92">
        <v>1</v>
      </c>
      <c r="M92">
        <v>1.02</v>
      </c>
      <c r="N92">
        <v>57</v>
      </c>
      <c r="O92">
        <v>7</v>
      </c>
      <c r="P92">
        <v>1.1399999999999999</v>
      </c>
      <c r="Q92">
        <v>53</v>
      </c>
      <c r="R92">
        <v>13</v>
      </c>
      <c r="S92">
        <v>1.33</v>
      </c>
      <c r="T92">
        <v>15</v>
      </c>
      <c r="U92">
        <v>5</v>
      </c>
      <c r="V92">
        <v>1.5</v>
      </c>
      <c r="W92" s="106">
        <v>0</v>
      </c>
      <c r="X92" s="106">
        <v>0</v>
      </c>
      <c r="Y92" s="105" t="str">
        <f t="shared" si="39"/>
        <v>0-0</v>
      </c>
      <c r="Z92" s="49" t="str">
        <f t="shared" si="40"/>
        <v>NO</v>
      </c>
      <c r="AA92" s="109">
        <v>2</v>
      </c>
      <c r="AB92" s="109">
        <v>1</v>
      </c>
      <c r="AC92" s="105">
        <f t="shared" si="37"/>
        <v>3</v>
      </c>
      <c r="AD92" s="49"/>
      <c r="AE92" s="9" t="str">
        <f t="shared" si="41"/>
        <v>YES</v>
      </c>
      <c r="AF92" s="49"/>
      <c r="AG92" s="49"/>
      <c r="AH92" s="49"/>
      <c r="AI92" s="49"/>
      <c r="AJ92" s="49"/>
      <c r="AK92" s="49"/>
      <c r="AL92" s="49"/>
      <c r="AM92" s="49"/>
      <c r="AN92" s="9">
        <v>67</v>
      </c>
      <c r="AO92" s="9">
        <v>88</v>
      </c>
      <c r="AP92" s="9">
        <v>90</v>
      </c>
      <c r="AQ92" s="9"/>
      <c r="AR92" s="9"/>
      <c r="AS92" s="9"/>
      <c r="AT92" s="9"/>
      <c r="AU92" s="9"/>
      <c r="AV92" s="49"/>
      <c r="AW92" s="49" t="str">
        <f t="shared" si="31"/>
        <v>No</v>
      </c>
      <c r="AX92" s="49">
        <f t="shared" si="32"/>
        <v>67</v>
      </c>
      <c r="AY92" s="49">
        <f t="shared" si="33"/>
        <v>0</v>
      </c>
      <c r="AZ92" s="54" t="str">
        <f t="shared" si="34"/>
        <v/>
      </c>
      <c r="BA92" s="80" t="str">
        <f t="shared" si="35"/>
        <v/>
      </c>
      <c r="BB92" s="80">
        <f t="shared" si="36"/>
        <v>0</v>
      </c>
      <c r="BR92">
        <v>67</v>
      </c>
      <c r="BS92">
        <v>88</v>
      </c>
      <c r="BT92">
        <v>90</v>
      </c>
      <c r="CA92">
        <f t="shared" si="42"/>
        <v>67</v>
      </c>
      <c r="CB92">
        <f t="shared" si="43"/>
        <v>88</v>
      </c>
      <c r="CD92">
        <f t="shared" si="44"/>
        <v>1</v>
      </c>
      <c r="CE92" t="str">
        <f t="shared" si="45"/>
        <v/>
      </c>
      <c r="CF92" t="str">
        <f t="shared" si="46"/>
        <v/>
      </c>
      <c r="CH92" s="14" t="str">
        <f t="shared" si="47"/>
        <v>No</v>
      </c>
      <c r="CI92" s="14" t="str">
        <f t="shared" si="48"/>
        <v/>
      </c>
      <c r="CJ92">
        <f t="shared" si="49"/>
        <v>1</v>
      </c>
      <c r="CK92" t="str">
        <f t="shared" si="38"/>
        <v/>
      </c>
      <c r="CM92">
        <v>1</v>
      </c>
    </row>
    <row r="93" spans="1:93" ht="16.2" thickBot="1" x14ac:dyDescent="0.35">
      <c r="A93" t="s">
        <v>39</v>
      </c>
      <c r="B93">
        <v>524698</v>
      </c>
      <c r="C93">
        <v>30046494</v>
      </c>
      <c r="D93" t="s">
        <v>338</v>
      </c>
      <c r="E93" t="s">
        <v>339</v>
      </c>
      <c r="F93" s="68">
        <v>44107.729166666664</v>
      </c>
      <c r="G93" t="s">
        <v>348</v>
      </c>
      <c r="H93" t="s">
        <v>349</v>
      </c>
      <c r="I93">
        <v>6105741</v>
      </c>
      <c r="J93">
        <v>5129865</v>
      </c>
      <c r="K93">
        <v>50</v>
      </c>
      <c r="L93">
        <v>0</v>
      </c>
      <c r="M93">
        <v>1</v>
      </c>
      <c r="N93">
        <v>50</v>
      </c>
      <c r="O93">
        <v>0</v>
      </c>
      <c r="P93">
        <v>1</v>
      </c>
      <c r="Q93">
        <v>42</v>
      </c>
      <c r="R93">
        <v>2</v>
      </c>
      <c r="S93">
        <v>1.05</v>
      </c>
      <c r="T93">
        <v>12</v>
      </c>
      <c r="U93">
        <v>2</v>
      </c>
      <c r="V93">
        <v>1.2</v>
      </c>
      <c r="W93" s="106">
        <v>0</v>
      </c>
      <c r="X93" s="106">
        <v>1</v>
      </c>
      <c r="Y93" s="105" t="str">
        <f t="shared" si="39"/>
        <v>0-1</v>
      </c>
      <c r="Z93" s="49" t="str">
        <f t="shared" si="40"/>
        <v>YES</v>
      </c>
      <c r="AA93" s="109">
        <v>2</v>
      </c>
      <c r="AB93" s="109">
        <v>1</v>
      </c>
      <c r="AC93" s="105">
        <f t="shared" si="37"/>
        <v>2</v>
      </c>
      <c r="AD93" s="49">
        <v>1</v>
      </c>
      <c r="AE93" s="9" t="str">
        <f t="shared" si="41"/>
        <v>YES</v>
      </c>
      <c r="AF93" s="49"/>
      <c r="AG93" s="49"/>
      <c r="AH93" s="49"/>
      <c r="AI93" s="49"/>
      <c r="AJ93" s="49"/>
      <c r="AK93" s="49"/>
      <c r="AL93" s="49"/>
      <c r="AM93" s="49"/>
      <c r="AN93" s="9">
        <v>17</v>
      </c>
      <c r="AO93" s="9">
        <v>59</v>
      </c>
      <c r="AP93" s="9">
        <v>67</v>
      </c>
      <c r="AQ93" s="9"/>
      <c r="AR93" s="9"/>
      <c r="AS93" s="9"/>
      <c r="AT93" s="9"/>
      <c r="AU93" s="9"/>
      <c r="AV93" s="49"/>
      <c r="AW93" s="49" t="str">
        <f t="shared" si="31"/>
        <v>Yes</v>
      </c>
      <c r="AX93" s="49">
        <f t="shared" si="32"/>
        <v>17</v>
      </c>
      <c r="AY93" s="49">
        <f t="shared" si="33"/>
        <v>1</v>
      </c>
      <c r="AZ93" s="54" t="str">
        <f t="shared" si="34"/>
        <v/>
      </c>
      <c r="BA93" s="80" t="str">
        <f t="shared" si="35"/>
        <v>Yes</v>
      </c>
      <c r="BB93" s="80">
        <f t="shared" si="36"/>
        <v>0</v>
      </c>
      <c r="BI93">
        <v>17</v>
      </c>
      <c r="BR93">
        <v>59</v>
      </c>
      <c r="BS93">
        <v>67</v>
      </c>
      <c r="CA93">
        <f t="shared" si="42"/>
        <v>59</v>
      </c>
      <c r="CB93">
        <f t="shared" si="43"/>
        <v>67</v>
      </c>
      <c r="CD93" t="str">
        <f t="shared" si="44"/>
        <v/>
      </c>
      <c r="CE93">
        <f t="shared" si="45"/>
        <v>1</v>
      </c>
      <c r="CF93" t="str">
        <f t="shared" si="46"/>
        <v/>
      </c>
      <c r="CH93" s="14" t="str">
        <f t="shared" si="47"/>
        <v>Yes</v>
      </c>
      <c r="CI93" s="14" t="str">
        <f t="shared" si="48"/>
        <v>1</v>
      </c>
      <c r="CJ93" t="str">
        <f t="shared" si="49"/>
        <v/>
      </c>
      <c r="CK93" t="str">
        <f t="shared" si="38"/>
        <v/>
      </c>
      <c r="CM93">
        <v>1</v>
      </c>
    </row>
    <row r="94" spans="1:93" ht="16.2" thickBot="1" x14ac:dyDescent="0.35">
      <c r="A94" t="s">
        <v>39</v>
      </c>
      <c r="B94">
        <v>525462</v>
      </c>
      <c r="C94">
        <v>0</v>
      </c>
      <c r="D94" t="s">
        <v>153</v>
      </c>
      <c r="E94" t="s">
        <v>154</v>
      </c>
      <c r="F94" s="68">
        <v>44108.333333333336</v>
      </c>
      <c r="G94" t="s">
        <v>155</v>
      </c>
      <c r="H94" t="s">
        <v>156</v>
      </c>
      <c r="I94">
        <v>0</v>
      </c>
      <c r="J94">
        <v>0</v>
      </c>
      <c r="K94">
        <v>60</v>
      </c>
      <c r="L94">
        <v>10</v>
      </c>
      <c r="M94">
        <v>1.2</v>
      </c>
      <c r="N94">
        <v>50</v>
      </c>
      <c r="O94">
        <v>0</v>
      </c>
      <c r="P94">
        <v>1</v>
      </c>
      <c r="Q94">
        <v>50</v>
      </c>
      <c r="R94">
        <v>10</v>
      </c>
      <c r="S94">
        <v>1.25</v>
      </c>
      <c r="T94">
        <v>20</v>
      </c>
      <c r="U94">
        <v>10</v>
      </c>
      <c r="V94">
        <v>2</v>
      </c>
      <c r="W94" s="105">
        <v>1</v>
      </c>
      <c r="X94" s="105">
        <v>1</v>
      </c>
      <c r="Y94" s="105" t="str">
        <f t="shared" si="39"/>
        <v>1-1</v>
      </c>
      <c r="Z94" s="49" t="str">
        <f t="shared" si="40"/>
        <v>NO</v>
      </c>
      <c r="AA94" s="109">
        <v>3</v>
      </c>
      <c r="AB94" s="109">
        <v>2</v>
      </c>
      <c r="AC94" s="105">
        <f t="shared" si="37"/>
        <v>3</v>
      </c>
      <c r="AD94" s="49"/>
      <c r="AE94" s="9" t="str">
        <f t="shared" si="41"/>
        <v>YES</v>
      </c>
      <c r="AF94" s="49"/>
      <c r="AG94" s="49"/>
      <c r="AH94" s="49"/>
      <c r="AI94" s="49"/>
      <c r="AJ94" s="49"/>
      <c r="AK94" s="49"/>
      <c r="AL94" s="49"/>
      <c r="AM94" s="49"/>
      <c r="AN94" s="9">
        <v>40</v>
      </c>
      <c r="AO94" s="9">
        <v>43</v>
      </c>
      <c r="AP94" s="9">
        <v>49</v>
      </c>
      <c r="AQ94" s="9">
        <v>84</v>
      </c>
      <c r="AR94" s="9">
        <v>88</v>
      </c>
      <c r="AS94" s="9"/>
      <c r="AT94" s="9"/>
      <c r="AU94" s="9"/>
      <c r="AV94" s="49"/>
      <c r="AW94" s="49" t="str">
        <f t="shared" si="31"/>
        <v>Yes</v>
      </c>
      <c r="AX94" s="49">
        <f t="shared" si="32"/>
        <v>40</v>
      </c>
      <c r="AY94" s="49">
        <f t="shared" si="33"/>
        <v>1</v>
      </c>
      <c r="AZ94" s="54" t="str">
        <f t="shared" si="34"/>
        <v/>
      </c>
      <c r="BA94" s="80" t="str">
        <f t="shared" si="35"/>
        <v/>
      </c>
      <c r="BB94" s="80">
        <f t="shared" si="36"/>
        <v>1</v>
      </c>
      <c r="BI94">
        <v>40</v>
      </c>
      <c r="BJ94">
        <v>43</v>
      </c>
      <c r="BR94">
        <v>49</v>
      </c>
      <c r="BS94">
        <v>84</v>
      </c>
      <c r="BT94">
        <v>88</v>
      </c>
      <c r="CA94">
        <f t="shared" si="42"/>
        <v>49</v>
      </c>
      <c r="CB94">
        <f t="shared" si="43"/>
        <v>84</v>
      </c>
      <c r="CD94" t="str">
        <f t="shared" si="44"/>
        <v/>
      </c>
      <c r="CE94">
        <f t="shared" si="45"/>
        <v>1</v>
      </c>
      <c r="CF94" t="str">
        <f t="shared" si="46"/>
        <v/>
      </c>
      <c r="CH94" s="14" t="str">
        <f t="shared" si="47"/>
        <v>Yes</v>
      </c>
      <c r="CI94" s="14" t="str">
        <f t="shared" si="48"/>
        <v>1</v>
      </c>
      <c r="CJ94" t="str">
        <f t="shared" si="49"/>
        <v/>
      </c>
      <c r="CK94" t="str">
        <f t="shared" si="38"/>
        <v/>
      </c>
      <c r="CM94">
        <v>1</v>
      </c>
    </row>
    <row r="95" spans="1:93" ht="16.2" thickBot="1" x14ac:dyDescent="0.35">
      <c r="A95" t="s">
        <v>39</v>
      </c>
      <c r="B95">
        <v>526245</v>
      </c>
      <c r="C95">
        <v>0</v>
      </c>
      <c r="D95" t="s">
        <v>352</v>
      </c>
      <c r="E95" t="s">
        <v>353</v>
      </c>
      <c r="F95" s="68">
        <v>44108.458333333336</v>
      </c>
      <c r="G95" t="s">
        <v>354</v>
      </c>
      <c r="H95" t="s">
        <v>355</v>
      </c>
      <c r="I95">
        <v>0</v>
      </c>
      <c r="J95">
        <v>0</v>
      </c>
      <c r="K95">
        <v>50</v>
      </c>
      <c r="L95">
        <v>0</v>
      </c>
      <c r="M95">
        <v>1</v>
      </c>
      <c r="N95">
        <v>60</v>
      </c>
      <c r="O95">
        <v>10</v>
      </c>
      <c r="P95">
        <v>1.2</v>
      </c>
      <c r="Q95">
        <v>50</v>
      </c>
      <c r="R95">
        <v>10</v>
      </c>
      <c r="S95">
        <v>1.25</v>
      </c>
      <c r="T95">
        <v>20</v>
      </c>
      <c r="U95">
        <v>10</v>
      </c>
      <c r="V95">
        <v>2</v>
      </c>
      <c r="W95" s="106">
        <v>1</v>
      </c>
      <c r="X95" s="106">
        <v>0</v>
      </c>
      <c r="Y95" s="105" t="str">
        <f t="shared" si="39"/>
        <v>1-0</v>
      </c>
      <c r="Z95" s="49" t="str">
        <f t="shared" si="40"/>
        <v>YES</v>
      </c>
      <c r="AA95" s="109">
        <v>2</v>
      </c>
      <c r="AB95" s="109">
        <v>1</v>
      </c>
      <c r="AC95" s="105">
        <f t="shared" si="37"/>
        <v>2</v>
      </c>
      <c r="AD95" s="49">
        <v>1</v>
      </c>
      <c r="AE95" s="9" t="str">
        <f t="shared" si="41"/>
        <v>YES</v>
      </c>
      <c r="AF95" s="49"/>
      <c r="AG95" s="49"/>
      <c r="AH95" s="49"/>
      <c r="AI95" s="49"/>
      <c r="AJ95" s="49"/>
      <c r="AK95" s="49"/>
      <c r="AL95" s="49"/>
      <c r="AM95" s="49"/>
      <c r="AN95" s="9">
        <v>35</v>
      </c>
      <c r="AO95" s="9">
        <v>56</v>
      </c>
      <c r="AP95" s="9">
        <v>90</v>
      </c>
      <c r="AQ95" s="9"/>
      <c r="AR95" s="9"/>
      <c r="AS95" s="9"/>
      <c r="AT95" s="9"/>
      <c r="AU95" s="9"/>
      <c r="AV95" s="49"/>
      <c r="AW95" s="49" t="str">
        <f t="shared" si="31"/>
        <v>Yes</v>
      </c>
      <c r="AX95" s="49">
        <f t="shared" si="32"/>
        <v>35</v>
      </c>
      <c r="AY95" s="49">
        <f t="shared" si="33"/>
        <v>1</v>
      </c>
      <c r="AZ95" s="54" t="str">
        <f t="shared" si="34"/>
        <v/>
      </c>
      <c r="BA95" s="80" t="str">
        <f t="shared" si="35"/>
        <v/>
      </c>
      <c r="BB95" s="80">
        <f t="shared" si="36"/>
        <v>1</v>
      </c>
      <c r="BI95">
        <v>35</v>
      </c>
      <c r="BR95">
        <v>56</v>
      </c>
      <c r="BS95">
        <v>90</v>
      </c>
      <c r="CA95">
        <f t="shared" si="42"/>
        <v>56</v>
      </c>
      <c r="CB95">
        <f t="shared" si="43"/>
        <v>90</v>
      </c>
      <c r="CD95" t="str">
        <f t="shared" si="44"/>
        <v/>
      </c>
      <c r="CE95">
        <f t="shared" si="45"/>
        <v>1</v>
      </c>
      <c r="CF95" t="str">
        <f t="shared" si="46"/>
        <v/>
      </c>
      <c r="CH95" s="14" t="str">
        <f t="shared" si="47"/>
        <v>Yes</v>
      </c>
      <c r="CI95" s="14" t="str">
        <f t="shared" si="48"/>
        <v>1</v>
      </c>
      <c r="CJ95" t="str">
        <f t="shared" si="49"/>
        <v/>
      </c>
      <c r="CK95" t="str">
        <f t="shared" si="38"/>
        <v/>
      </c>
      <c r="CM95">
        <v>1</v>
      </c>
    </row>
    <row r="96" spans="1:93" ht="16.2" thickBot="1" x14ac:dyDescent="0.35">
      <c r="A96" t="s">
        <v>39</v>
      </c>
      <c r="B96">
        <v>527510</v>
      </c>
      <c r="C96">
        <v>30052535</v>
      </c>
      <c r="D96" t="s">
        <v>360</v>
      </c>
      <c r="E96" t="s">
        <v>111</v>
      </c>
      <c r="F96" s="68">
        <v>44112.020833333336</v>
      </c>
      <c r="G96" t="s">
        <v>361</v>
      </c>
      <c r="H96" t="s">
        <v>362</v>
      </c>
      <c r="I96">
        <v>198131</v>
      </c>
      <c r="J96">
        <v>198133</v>
      </c>
      <c r="K96">
        <v>66</v>
      </c>
      <c r="L96">
        <v>16</v>
      </c>
      <c r="M96">
        <v>1.32</v>
      </c>
      <c r="N96">
        <v>83</v>
      </c>
      <c r="O96">
        <v>33</v>
      </c>
      <c r="P96">
        <v>1.66</v>
      </c>
      <c r="Q96">
        <v>42</v>
      </c>
      <c r="R96">
        <v>2</v>
      </c>
      <c r="S96">
        <v>1.05</v>
      </c>
      <c r="T96">
        <v>12</v>
      </c>
      <c r="U96">
        <v>2</v>
      </c>
      <c r="V96">
        <v>1.2</v>
      </c>
      <c r="W96" s="105">
        <v>1</v>
      </c>
      <c r="X96" s="105">
        <v>1</v>
      </c>
      <c r="Y96" s="105" t="str">
        <f t="shared" si="39"/>
        <v>1-1</v>
      </c>
      <c r="Z96" s="49" t="str">
        <f t="shared" si="40"/>
        <v>NO</v>
      </c>
      <c r="AA96" s="109">
        <v>2</v>
      </c>
      <c r="AB96" s="109">
        <v>4</v>
      </c>
      <c r="AC96" s="105">
        <f t="shared" si="37"/>
        <v>4</v>
      </c>
      <c r="AD96" s="49"/>
      <c r="AE96" s="9" t="str">
        <f t="shared" si="41"/>
        <v>YES</v>
      </c>
      <c r="AF96" s="49"/>
      <c r="AG96" s="49"/>
      <c r="AH96" s="49"/>
      <c r="AI96" s="49"/>
      <c r="AJ96" s="49"/>
      <c r="AK96" s="49"/>
      <c r="AL96" s="49"/>
      <c r="AM96" s="49"/>
      <c r="AN96" s="9">
        <v>22</v>
      </c>
      <c r="AO96" s="9">
        <v>40</v>
      </c>
      <c r="AP96" s="9">
        <v>52</v>
      </c>
      <c r="AQ96" s="9">
        <v>67</v>
      </c>
      <c r="AR96" s="9">
        <v>70</v>
      </c>
      <c r="AS96" s="9">
        <v>76</v>
      </c>
      <c r="AT96" s="9"/>
      <c r="AU96" s="9"/>
      <c r="AV96" s="49"/>
      <c r="AW96" s="49" t="str">
        <f t="shared" si="31"/>
        <v>Yes</v>
      </c>
      <c r="AX96" s="49">
        <f t="shared" si="32"/>
        <v>22</v>
      </c>
      <c r="AY96" s="49">
        <f t="shared" si="33"/>
        <v>1</v>
      </c>
      <c r="AZ96" s="54" t="str">
        <f t="shared" si="34"/>
        <v/>
      </c>
      <c r="BA96" s="80" t="str">
        <f t="shared" si="35"/>
        <v/>
      </c>
      <c r="BB96" s="80">
        <f t="shared" si="36"/>
        <v>1</v>
      </c>
      <c r="BI96">
        <v>22</v>
      </c>
      <c r="BJ96">
        <v>40</v>
      </c>
      <c r="BR96">
        <v>52</v>
      </c>
      <c r="BS96">
        <v>67</v>
      </c>
      <c r="BT96">
        <v>70</v>
      </c>
      <c r="BU96">
        <v>76</v>
      </c>
      <c r="CA96">
        <f t="shared" si="42"/>
        <v>52</v>
      </c>
      <c r="CB96">
        <f t="shared" si="43"/>
        <v>67</v>
      </c>
      <c r="CD96" t="str">
        <f t="shared" si="44"/>
        <v/>
      </c>
      <c r="CE96">
        <f t="shared" si="45"/>
        <v>1</v>
      </c>
      <c r="CF96" t="str">
        <f t="shared" si="46"/>
        <v/>
      </c>
      <c r="CH96" s="14" t="str">
        <f t="shared" si="47"/>
        <v>Yes</v>
      </c>
      <c r="CI96" s="14" t="str">
        <f t="shared" si="48"/>
        <v>1</v>
      </c>
      <c r="CJ96" t="str">
        <f t="shared" si="49"/>
        <v/>
      </c>
      <c r="CK96" t="str">
        <f t="shared" si="38"/>
        <v/>
      </c>
      <c r="CM96">
        <v>1</v>
      </c>
    </row>
    <row r="97" spans="1:93" ht="16.2" thickBot="1" x14ac:dyDescent="0.35">
      <c r="A97" t="s">
        <v>39</v>
      </c>
      <c r="B97">
        <v>527879</v>
      </c>
      <c r="C97">
        <v>0</v>
      </c>
      <c r="D97" t="s">
        <v>338</v>
      </c>
      <c r="E97" t="s">
        <v>339</v>
      </c>
      <c r="F97" s="68">
        <v>44114.9375</v>
      </c>
      <c r="G97" t="s">
        <v>363</v>
      </c>
      <c r="H97" t="s">
        <v>340</v>
      </c>
      <c r="I97">
        <v>0</v>
      </c>
      <c r="J97">
        <v>0</v>
      </c>
      <c r="K97">
        <v>50</v>
      </c>
      <c r="L97">
        <v>0</v>
      </c>
      <c r="M97">
        <v>1</v>
      </c>
      <c r="N97">
        <v>71</v>
      </c>
      <c r="O97">
        <v>21</v>
      </c>
      <c r="P97">
        <v>1.42</v>
      </c>
      <c r="Q97">
        <v>46</v>
      </c>
      <c r="R97">
        <v>6</v>
      </c>
      <c r="S97">
        <v>1.1499999999999999</v>
      </c>
      <c r="T97">
        <v>13</v>
      </c>
      <c r="U97">
        <v>3</v>
      </c>
      <c r="V97">
        <v>1.3</v>
      </c>
      <c r="W97" s="106">
        <v>0</v>
      </c>
      <c r="X97" s="106">
        <v>1</v>
      </c>
      <c r="Y97" s="105" t="str">
        <f t="shared" si="39"/>
        <v>0-1</v>
      </c>
      <c r="Z97" s="49" t="str">
        <f t="shared" si="40"/>
        <v>YES</v>
      </c>
      <c r="AA97" s="109">
        <v>1</v>
      </c>
      <c r="AB97" s="109">
        <v>1</v>
      </c>
      <c r="AC97" s="105">
        <f t="shared" si="37"/>
        <v>1</v>
      </c>
      <c r="AD97" s="49">
        <v>1</v>
      </c>
      <c r="AE97" s="9" t="str">
        <f t="shared" si="41"/>
        <v>YES</v>
      </c>
      <c r="AF97" s="49"/>
      <c r="AG97" s="49"/>
      <c r="AH97" s="49"/>
      <c r="AI97" s="49"/>
      <c r="AJ97" s="49"/>
      <c r="AK97" s="49"/>
      <c r="AL97" s="49"/>
      <c r="AM97" s="49"/>
      <c r="AN97" s="9">
        <v>20</v>
      </c>
      <c r="AO97" s="9">
        <v>73</v>
      </c>
      <c r="AP97" s="9"/>
      <c r="AQ97" s="9"/>
      <c r="AR97" s="9"/>
      <c r="AS97" s="9"/>
      <c r="AT97" s="9"/>
      <c r="AU97" s="9"/>
      <c r="AV97" s="49"/>
      <c r="AW97" s="49" t="str">
        <f t="shared" si="31"/>
        <v>Yes</v>
      </c>
      <c r="AX97" s="49">
        <f t="shared" si="32"/>
        <v>20</v>
      </c>
      <c r="AY97" s="49">
        <f t="shared" si="33"/>
        <v>1</v>
      </c>
      <c r="AZ97" s="54" t="str">
        <f t="shared" si="34"/>
        <v/>
      </c>
      <c r="BA97" s="80" t="str">
        <f t="shared" si="35"/>
        <v/>
      </c>
      <c r="BB97" s="80">
        <f t="shared" si="36"/>
        <v>0</v>
      </c>
      <c r="BI97">
        <v>20</v>
      </c>
      <c r="BR97">
        <v>73</v>
      </c>
      <c r="CA97">
        <f t="shared" si="42"/>
        <v>73</v>
      </c>
      <c r="CB97" t="str">
        <f t="shared" si="43"/>
        <v/>
      </c>
      <c r="CD97">
        <f t="shared" si="44"/>
        <v>1</v>
      </c>
      <c r="CE97" t="str">
        <f t="shared" si="45"/>
        <v/>
      </c>
      <c r="CF97" t="str">
        <f t="shared" si="46"/>
        <v/>
      </c>
      <c r="CH97" s="14" t="str">
        <f t="shared" si="47"/>
        <v>No</v>
      </c>
      <c r="CI97" s="14" t="str">
        <f t="shared" si="48"/>
        <v/>
      </c>
      <c r="CJ97" t="str">
        <f t="shared" si="49"/>
        <v/>
      </c>
      <c r="CK97" t="str">
        <f t="shared" si="38"/>
        <v/>
      </c>
      <c r="CO97">
        <v>1</v>
      </c>
    </row>
    <row r="98" spans="1:93" ht="16.2" thickBot="1" x14ac:dyDescent="0.35">
      <c r="A98" t="s">
        <v>39</v>
      </c>
      <c r="B98">
        <v>528433</v>
      </c>
      <c r="C98">
        <v>0</v>
      </c>
      <c r="D98" t="s">
        <v>153</v>
      </c>
      <c r="E98" t="s">
        <v>154</v>
      </c>
      <c r="F98" s="68">
        <v>44115.229166666664</v>
      </c>
      <c r="G98" t="s">
        <v>364</v>
      </c>
      <c r="H98" t="s">
        <v>316</v>
      </c>
      <c r="I98">
        <v>0</v>
      </c>
      <c r="J98">
        <v>0</v>
      </c>
      <c r="K98">
        <v>90</v>
      </c>
      <c r="L98">
        <v>40</v>
      </c>
      <c r="M98">
        <v>1.8</v>
      </c>
      <c r="N98">
        <v>50</v>
      </c>
      <c r="O98">
        <v>0</v>
      </c>
      <c r="P98">
        <v>1</v>
      </c>
      <c r="Q98">
        <v>40</v>
      </c>
      <c r="R98">
        <v>0</v>
      </c>
      <c r="S98">
        <v>1</v>
      </c>
      <c r="T98">
        <v>20</v>
      </c>
      <c r="U98">
        <v>10</v>
      </c>
      <c r="V98">
        <v>2</v>
      </c>
      <c r="W98" s="105">
        <v>0</v>
      </c>
      <c r="X98" s="105">
        <v>1</v>
      </c>
      <c r="Y98" s="105" t="str">
        <f t="shared" si="39"/>
        <v>0-1</v>
      </c>
      <c r="Z98" s="49" t="str">
        <f t="shared" si="40"/>
        <v>YES</v>
      </c>
      <c r="AA98" s="109">
        <v>1</v>
      </c>
      <c r="AB98" s="109">
        <v>1</v>
      </c>
      <c r="AC98" s="105">
        <f t="shared" si="37"/>
        <v>1</v>
      </c>
      <c r="AD98" s="49">
        <v>1</v>
      </c>
      <c r="AE98" s="9" t="str">
        <f t="shared" si="41"/>
        <v>YES</v>
      </c>
      <c r="AF98" s="49"/>
      <c r="AG98" s="49"/>
      <c r="AH98" s="49"/>
      <c r="AI98" s="49"/>
      <c r="AJ98" s="49"/>
      <c r="AK98" s="49"/>
      <c r="AL98" s="49"/>
      <c r="AM98" s="49"/>
      <c r="AN98" s="9">
        <v>43</v>
      </c>
      <c r="AO98" s="9">
        <v>90</v>
      </c>
      <c r="AP98" s="9"/>
      <c r="AQ98" s="9"/>
      <c r="AR98" s="9"/>
      <c r="AS98" s="9"/>
      <c r="AT98" s="9"/>
      <c r="AU98" s="9"/>
      <c r="AV98" s="49"/>
      <c r="AW98" s="49" t="str">
        <f t="shared" si="31"/>
        <v>Yes</v>
      </c>
      <c r="AX98" s="49">
        <f t="shared" si="32"/>
        <v>43</v>
      </c>
      <c r="AY98" s="49">
        <f t="shared" si="33"/>
        <v>1</v>
      </c>
      <c r="AZ98" s="54" t="str">
        <f t="shared" si="34"/>
        <v/>
      </c>
      <c r="BA98" s="80" t="str">
        <f t="shared" si="35"/>
        <v/>
      </c>
      <c r="BB98" s="80">
        <f t="shared" si="36"/>
        <v>1</v>
      </c>
      <c r="BI98">
        <v>43</v>
      </c>
      <c r="BR98">
        <v>90</v>
      </c>
      <c r="CA98">
        <f t="shared" si="42"/>
        <v>90</v>
      </c>
      <c r="CB98" t="str">
        <f t="shared" si="43"/>
        <v/>
      </c>
      <c r="CD98">
        <f t="shared" si="44"/>
        <v>1</v>
      </c>
      <c r="CE98" t="str">
        <f t="shared" si="45"/>
        <v/>
      </c>
      <c r="CF98" t="str">
        <f t="shared" si="46"/>
        <v/>
      </c>
      <c r="CH98" s="14" t="str">
        <f t="shared" si="47"/>
        <v>No</v>
      </c>
      <c r="CI98" s="14" t="str">
        <f t="shared" si="48"/>
        <v/>
      </c>
      <c r="CJ98" t="str">
        <f t="shared" si="49"/>
        <v/>
      </c>
      <c r="CK98" t="str">
        <f t="shared" si="38"/>
        <v/>
      </c>
      <c r="CO98">
        <v>1</v>
      </c>
    </row>
    <row r="99" spans="1:93" ht="16.2" thickBot="1" x14ac:dyDescent="0.35">
      <c r="A99" t="s">
        <v>39</v>
      </c>
      <c r="B99">
        <v>528387</v>
      </c>
      <c r="C99">
        <v>0</v>
      </c>
      <c r="D99" t="s">
        <v>19</v>
      </c>
      <c r="E99" t="s">
        <v>116</v>
      </c>
      <c r="F99" s="68">
        <v>44115.604166666664</v>
      </c>
      <c r="G99" t="s">
        <v>146</v>
      </c>
      <c r="H99" t="s">
        <v>166</v>
      </c>
      <c r="I99">
        <v>0</v>
      </c>
      <c r="J99">
        <v>0</v>
      </c>
      <c r="K99">
        <v>66</v>
      </c>
      <c r="L99">
        <v>16</v>
      </c>
      <c r="M99">
        <v>1.32</v>
      </c>
      <c r="N99">
        <v>50</v>
      </c>
      <c r="O99">
        <v>0</v>
      </c>
      <c r="P99">
        <v>1</v>
      </c>
      <c r="Q99">
        <v>74</v>
      </c>
      <c r="R99">
        <v>34</v>
      </c>
      <c r="S99">
        <v>1.85</v>
      </c>
      <c r="T99">
        <v>19</v>
      </c>
      <c r="U99">
        <v>9</v>
      </c>
      <c r="V99">
        <v>1.9</v>
      </c>
      <c r="W99" s="106">
        <v>0</v>
      </c>
      <c r="X99" s="106">
        <v>0</v>
      </c>
      <c r="Y99" s="105" t="str">
        <f t="shared" si="39"/>
        <v>0-0</v>
      </c>
      <c r="Z99" s="49" t="str">
        <f t="shared" si="40"/>
        <v>NO</v>
      </c>
      <c r="AA99" s="109">
        <v>0</v>
      </c>
      <c r="AB99" s="109">
        <v>0</v>
      </c>
      <c r="AC99" s="105">
        <f t="shared" si="37"/>
        <v>0</v>
      </c>
      <c r="AD99" s="49">
        <v>0</v>
      </c>
      <c r="AE99" s="9" t="str">
        <f t="shared" si="41"/>
        <v>NO</v>
      </c>
      <c r="AF99" s="49"/>
      <c r="AG99" s="49"/>
      <c r="AH99" s="49"/>
      <c r="AI99" s="49"/>
      <c r="AJ99" s="49"/>
      <c r="AK99" s="49"/>
      <c r="AL99" s="49"/>
      <c r="AM99" s="49"/>
      <c r="AN99" s="9"/>
      <c r="AO99" s="9"/>
      <c r="AP99" s="9"/>
      <c r="AQ99" s="9"/>
      <c r="AR99" s="9"/>
      <c r="AS99" s="9"/>
      <c r="AT99" s="9"/>
      <c r="AU99" s="9"/>
      <c r="AV99" s="49"/>
      <c r="AW99" s="49" t="str">
        <f t="shared" si="31"/>
        <v>No</v>
      </c>
      <c r="AX99" s="49" t="str">
        <f t="shared" si="32"/>
        <v/>
      </c>
      <c r="AY99" s="49">
        <f t="shared" si="33"/>
        <v>0</v>
      </c>
      <c r="AZ99" s="54" t="str">
        <f t="shared" si="34"/>
        <v/>
      </c>
      <c r="BA99" s="80" t="str">
        <f t="shared" si="35"/>
        <v/>
      </c>
      <c r="BB99" s="80">
        <f t="shared" si="36"/>
        <v>0</v>
      </c>
      <c r="CA99" t="str">
        <f t="shared" si="42"/>
        <v/>
      </c>
      <c r="CB99" t="str">
        <f t="shared" si="43"/>
        <v/>
      </c>
      <c r="CD99" t="str">
        <f t="shared" si="44"/>
        <v/>
      </c>
      <c r="CE99" t="str">
        <f t="shared" si="45"/>
        <v/>
      </c>
      <c r="CF99">
        <f t="shared" si="46"/>
        <v>1</v>
      </c>
      <c r="CH99" s="14" t="str">
        <f t="shared" si="47"/>
        <v>No</v>
      </c>
      <c r="CI99" s="14" t="str">
        <f t="shared" si="48"/>
        <v/>
      </c>
      <c r="CJ99" t="str">
        <f t="shared" si="49"/>
        <v/>
      </c>
      <c r="CK99" t="str">
        <f t="shared" si="38"/>
        <v/>
      </c>
      <c r="CO99">
        <v>1</v>
      </c>
    </row>
    <row r="100" spans="1:93" ht="16.2" thickBot="1" x14ac:dyDescent="0.35">
      <c r="A100" t="s">
        <v>39</v>
      </c>
      <c r="B100">
        <v>528855</v>
      </c>
      <c r="C100">
        <v>0</v>
      </c>
      <c r="D100" t="s">
        <v>343</v>
      </c>
      <c r="E100" t="s">
        <v>184</v>
      </c>
      <c r="F100" s="68">
        <v>44114.802083333336</v>
      </c>
      <c r="G100" t="s">
        <v>365</v>
      </c>
      <c r="H100" t="s">
        <v>366</v>
      </c>
      <c r="I100">
        <v>0</v>
      </c>
      <c r="J100">
        <v>0</v>
      </c>
      <c r="K100">
        <v>51</v>
      </c>
      <c r="L100">
        <v>1</v>
      </c>
      <c r="M100">
        <v>1.02</v>
      </c>
      <c r="N100">
        <v>57</v>
      </c>
      <c r="O100">
        <v>7</v>
      </c>
      <c r="P100">
        <v>1.1399999999999999</v>
      </c>
      <c r="Q100">
        <v>47</v>
      </c>
      <c r="R100">
        <v>7</v>
      </c>
      <c r="S100">
        <v>1.18</v>
      </c>
      <c r="T100">
        <v>15</v>
      </c>
      <c r="U100">
        <v>5</v>
      </c>
      <c r="V100">
        <v>1.5</v>
      </c>
      <c r="W100" s="105">
        <v>1</v>
      </c>
      <c r="X100" s="105">
        <v>1</v>
      </c>
      <c r="Y100" s="105" t="str">
        <f t="shared" si="39"/>
        <v>1-1</v>
      </c>
      <c r="Z100" s="49" t="str">
        <f t="shared" si="40"/>
        <v>NO</v>
      </c>
      <c r="AA100" s="109">
        <v>1</v>
      </c>
      <c r="AB100" s="109">
        <v>1</v>
      </c>
      <c r="AC100" s="105">
        <f t="shared" si="37"/>
        <v>0</v>
      </c>
      <c r="AD100" s="49"/>
      <c r="AE100" s="9" t="str">
        <f t="shared" si="41"/>
        <v>YES</v>
      </c>
      <c r="AF100" s="49"/>
      <c r="AG100" s="49"/>
      <c r="AH100" s="49"/>
      <c r="AI100" s="49"/>
      <c r="AJ100" s="49"/>
      <c r="AK100" s="49"/>
      <c r="AL100" s="49"/>
      <c r="AM100" s="49"/>
      <c r="AN100" s="9">
        <v>4</v>
      </c>
      <c r="AO100" s="9">
        <v>10</v>
      </c>
      <c r="AP100" s="9"/>
      <c r="AQ100" s="9"/>
      <c r="AR100" s="9"/>
      <c r="AS100" s="9"/>
      <c r="AT100" s="9"/>
      <c r="AU100" s="9"/>
      <c r="AV100" s="49"/>
      <c r="AW100" s="49" t="str">
        <f t="shared" si="31"/>
        <v>Yes</v>
      </c>
      <c r="AX100" s="49">
        <f t="shared" si="32"/>
        <v>4</v>
      </c>
      <c r="AY100" s="49">
        <f t="shared" si="33"/>
        <v>0</v>
      </c>
      <c r="AZ100" s="54" t="str">
        <f t="shared" si="34"/>
        <v>Yes</v>
      </c>
      <c r="BA100" s="80" t="str">
        <f t="shared" si="35"/>
        <v>Yes</v>
      </c>
      <c r="BB100" s="80">
        <f t="shared" si="36"/>
        <v>0</v>
      </c>
      <c r="BI100">
        <v>4</v>
      </c>
      <c r="BJ100">
        <v>10</v>
      </c>
      <c r="CA100" t="str">
        <f t="shared" si="42"/>
        <v/>
      </c>
      <c r="CB100" t="str">
        <f t="shared" si="43"/>
        <v/>
      </c>
      <c r="CD100" t="str">
        <f t="shared" si="44"/>
        <v/>
      </c>
      <c r="CE100" t="str">
        <f t="shared" si="45"/>
        <v/>
      </c>
      <c r="CF100">
        <f t="shared" si="46"/>
        <v>1</v>
      </c>
      <c r="CH100" s="14" t="str">
        <f t="shared" si="47"/>
        <v>No</v>
      </c>
      <c r="CI100" s="14" t="str">
        <f t="shared" si="48"/>
        <v/>
      </c>
      <c r="CJ100" t="str">
        <f t="shared" si="49"/>
        <v/>
      </c>
      <c r="CK100" t="str">
        <f t="shared" si="38"/>
        <v/>
      </c>
      <c r="CO100">
        <v>1</v>
      </c>
    </row>
    <row r="101" spans="1:93" ht="16.2" thickBot="1" x14ac:dyDescent="0.35">
      <c r="A101" t="s">
        <v>39</v>
      </c>
      <c r="B101">
        <v>528753</v>
      </c>
      <c r="C101">
        <v>0</v>
      </c>
      <c r="D101" t="s">
        <v>66</v>
      </c>
      <c r="E101" t="s">
        <v>67</v>
      </c>
      <c r="F101" s="68">
        <v>44114.416666666664</v>
      </c>
      <c r="G101" t="s">
        <v>367</v>
      </c>
      <c r="H101" t="s">
        <v>115</v>
      </c>
      <c r="I101">
        <v>0</v>
      </c>
      <c r="J101">
        <v>0</v>
      </c>
      <c r="K101">
        <v>10</v>
      </c>
      <c r="L101">
        <v>0</v>
      </c>
      <c r="M101">
        <v>1</v>
      </c>
      <c r="N101">
        <v>8</v>
      </c>
      <c r="O101">
        <v>0</v>
      </c>
      <c r="P101">
        <v>1</v>
      </c>
      <c r="Q101">
        <v>80</v>
      </c>
      <c r="R101">
        <v>0</v>
      </c>
      <c r="S101">
        <v>1</v>
      </c>
      <c r="T101">
        <v>80</v>
      </c>
      <c r="U101">
        <v>0</v>
      </c>
      <c r="V101">
        <v>1</v>
      </c>
      <c r="W101" s="106">
        <v>0</v>
      </c>
      <c r="X101" s="106">
        <v>0</v>
      </c>
      <c r="Y101" s="105" t="str">
        <f t="shared" si="39"/>
        <v>0-0</v>
      </c>
      <c r="Z101" s="49" t="str">
        <f t="shared" si="40"/>
        <v>NO</v>
      </c>
      <c r="AA101" s="109">
        <v>0</v>
      </c>
      <c r="AB101" s="109">
        <v>1</v>
      </c>
      <c r="AC101" s="105">
        <f t="shared" si="37"/>
        <v>1</v>
      </c>
      <c r="AD101" s="49"/>
      <c r="AE101" s="9" t="str">
        <f t="shared" si="41"/>
        <v>NO</v>
      </c>
      <c r="AF101" s="49"/>
      <c r="AG101" s="49"/>
      <c r="AH101" s="49"/>
      <c r="AI101" s="49"/>
      <c r="AJ101" s="49"/>
      <c r="AK101" s="49"/>
      <c r="AL101" s="49"/>
      <c r="AM101" s="49"/>
      <c r="AN101" s="9">
        <v>90</v>
      </c>
      <c r="AO101" s="9"/>
      <c r="AP101" s="9"/>
      <c r="AQ101" s="9"/>
      <c r="AR101" s="9"/>
      <c r="AS101" s="9"/>
      <c r="AT101" s="9"/>
      <c r="AU101" s="9"/>
      <c r="AV101" s="49"/>
      <c r="AW101" s="49" t="str">
        <f t="shared" si="31"/>
        <v>No</v>
      </c>
      <c r="AX101" s="49">
        <f t="shared" si="32"/>
        <v>90</v>
      </c>
      <c r="AY101" s="49">
        <f t="shared" si="33"/>
        <v>0</v>
      </c>
      <c r="AZ101" s="54" t="str">
        <f t="shared" si="34"/>
        <v/>
      </c>
      <c r="BA101" s="80" t="str">
        <f t="shared" si="35"/>
        <v/>
      </c>
      <c r="BB101" s="80">
        <f t="shared" si="36"/>
        <v>0</v>
      </c>
      <c r="BR101">
        <v>90</v>
      </c>
      <c r="CA101">
        <f t="shared" si="42"/>
        <v>90</v>
      </c>
      <c r="CB101" t="str">
        <f t="shared" si="43"/>
        <v/>
      </c>
      <c r="CD101">
        <f t="shared" si="44"/>
        <v>1</v>
      </c>
      <c r="CE101" t="str">
        <f t="shared" si="45"/>
        <v/>
      </c>
      <c r="CF101" t="str">
        <f t="shared" si="46"/>
        <v/>
      </c>
      <c r="CH101" s="14" t="str">
        <f t="shared" si="47"/>
        <v>No</v>
      </c>
      <c r="CI101" s="14" t="str">
        <f t="shared" si="48"/>
        <v/>
      </c>
      <c r="CJ101" t="str">
        <f t="shared" si="49"/>
        <v/>
      </c>
      <c r="CK101" t="str">
        <f t="shared" si="38"/>
        <v/>
      </c>
      <c r="CO101">
        <v>1</v>
      </c>
    </row>
    <row r="102" spans="1:93" ht="16.2" thickBot="1" x14ac:dyDescent="0.35">
      <c r="A102" t="s">
        <v>39</v>
      </c>
      <c r="B102">
        <v>527647</v>
      </c>
      <c r="C102">
        <v>0</v>
      </c>
      <c r="D102" t="s">
        <v>66</v>
      </c>
      <c r="E102" t="s">
        <v>67</v>
      </c>
      <c r="F102" s="68">
        <v>44114.416666666664</v>
      </c>
      <c r="G102" t="s">
        <v>71</v>
      </c>
      <c r="H102" t="s">
        <v>70</v>
      </c>
      <c r="I102">
        <v>0</v>
      </c>
      <c r="J102">
        <v>0</v>
      </c>
      <c r="K102">
        <v>10</v>
      </c>
      <c r="L102">
        <v>0</v>
      </c>
      <c r="M102">
        <v>1</v>
      </c>
      <c r="N102">
        <v>10</v>
      </c>
      <c r="O102">
        <v>2</v>
      </c>
      <c r="P102">
        <v>1.25</v>
      </c>
      <c r="Q102">
        <v>100</v>
      </c>
      <c r="R102">
        <v>20</v>
      </c>
      <c r="S102">
        <v>1.25</v>
      </c>
      <c r="T102">
        <v>100</v>
      </c>
      <c r="U102">
        <v>20</v>
      </c>
      <c r="V102">
        <v>1.25</v>
      </c>
      <c r="W102" s="106">
        <v>1</v>
      </c>
      <c r="X102" s="106">
        <v>0</v>
      </c>
      <c r="Y102" s="105" t="str">
        <f t="shared" si="39"/>
        <v>1-0</v>
      </c>
      <c r="Z102" s="49" t="str">
        <f t="shared" si="40"/>
        <v>YES</v>
      </c>
      <c r="AA102" s="109">
        <v>1</v>
      </c>
      <c r="AB102" s="109">
        <v>0</v>
      </c>
      <c r="AC102" s="105">
        <f t="shared" si="37"/>
        <v>0</v>
      </c>
      <c r="AD102" s="49">
        <v>0</v>
      </c>
      <c r="AE102" s="9" t="str">
        <f t="shared" si="41"/>
        <v>NO</v>
      </c>
      <c r="AF102" s="49"/>
      <c r="AG102" s="49"/>
      <c r="AH102" s="49"/>
      <c r="AI102" s="49"/>
      <c r="AJ102" s="49"/>
      <c r="AK102" s="49"/>
      <c r="AL102" s="49"/>
      <c r="AM102" s="49"/>
      <c r="AN102" s="9">
        <v>41</v>
      </c>
      <c r="AO102" s="9"/>
      <c r="AP102" s="9"/>
      <c r="AQ102" s="9"/>
      <c r="AR102" s="9"/>
      <c r="AS102" s="9"/>
      <c r="AT102" s="9"/>
      <c r="AU102" s="9"/>
      <c r="AV102" s="49"/>
      <c r="AW102" s="49" t="str">
        <f t="shared" si="31"/>
        <v>Yes</v>
      </c>
      <c r="AX102" s="49">
        <f t="shared" si="32"/>
        <v>41</v>
      </c>
      <c r="AY102" s="49">
        <f t="shared" si="33"/>
        <v>1</v>
      </c>
      <c r="AZ102" s="54" t="str">
        <f t="shared" si="34"/>
        <v/>
      </c>
      <c r="BA102" s="80" t="str">
        <f t="shared" si="35"/>
        <v/>
      </c>
      <c r="BB102" s="80">
        <f t="shared" si="36"/>
        <v>1</v>
      </c>
      <c r="BI102">
        <v>41</v>
      </c>
      <c r="CA102" t="str">
        <f t="shared" si="42"/>
        <v/>
      </c>
      <c r="CB102" t="str">
        <f t="shared" si="43"/>
        <v/>
      </c>
      <c r="CD102" t="str">
        <f t="shared" si="44"/>
        <v/>
      </c>
      <c r="CE102" t="str">
        <f t="shared" si="45"/>
        <v/>
      </c>
      <c r="CF102">
        <f t="shared" si="46"/>
        <v>1</v>
      </c>
      <c r="CH102" s="14" t="str">
        <f t="shared" si="47"/>
        <v>No</v>
      </c>
      <c r="CI102" s="14" t="str">
        <f t="shared" si="48"/>
        <v/>
      </c>
      <c r="CJ102" t="str">
        <f t="shared" si="49"/>
        <v/>
      </c>
      <c r="CK102" t="str">
        <f t="shared" si="38"/>
        <v/>
      </c>
      <c r="CO102">
        <v>1</v>
      </c>
    </row>
    <row r="103" spans="1:93" ht="16.2" thickBot="1" x14ac:dyDescent="0.35">
      <c r="A103" t="s">
        <v>39</v>
      </c>
      <c r="B103">
        <v>528888</v>
      </c>
      <c r="C103">
        <v>30059164</v>
      </c>
      <c r="D103" t="s">
        <v>360</v>
      </c>
      <c r="E103" t="s">
        <v>111</v>
      </c>
      <c r="F103" s="68">
        <v>44115.833333333336</v>
      </c>
      <c r="G103" t="s">
        <v>362</v>
      </c>
      <c r="H103" t="s">
        <v>368</v>
      </c>
      <c r="I103">
        <v>198133</v>
      </c>
      <c r="J103">
        <v>198139</v>
      </c>
      <c r="K103">
        <v>57</v>
      </c>
      <c r="L103">
        <v>7</v>
      </c>
      <c r="M103">
        <v>1.1399999999999999</v>
      </c>
      <c r="N103">
        <v>50</v>
      </c>
      <c r="O103">
        <v>0</v>
      </c>
      <c r="P103">
        <v>1</v>
      </c>
      <c r="Q103">
        <v>46</v>
      </c>
      <c r="R103">
        <v>6</v>
      </c>
      <c r="S103">
        <v>1.1499999999999999</v>
      </c>
      <c r="T103">
        <v>13</v>
      </c>
      <c r="U103">
        <v>3</v>
      </c>
      <c r="V103">
        <v>1.3</v>
      </c>
      <c r="W103" s="106">
        <v>0</v>
      </c>
      <c r="X103" s="106">
        <v>0</v>
      </c>
      <c r="Y103" s="105" t="str">
        <f t="shared" si="39"/>
        <v>0-0</v>
      </c>
      <c r="Z103" s="49" t="str">
        <f t="shared" si="40"/>
        <v>NO</v>
      </c>
      <c r="AA103" s="109">
        <v>1</v>
      </c>
      <c r="AB103" s="109">
        <v>0</v>
      </c>
      <c r="AC103" s="105">
        <f t="shared" si="37"/>
        <v>1</v>
      </c>
      <c r="AD103" s="49"/>
      <c r="AE103" s="9" t="str">
        <f t="shared" si="41"/>
        <v>NO</v>
      </c>
      <c r="AF103" s="49"/>
      <c r="AG103" s="49"/>
      <c r="AH103" s="49"/>
      <c r="AI103" s="49"/>
      <c r="AJ103" s="49"/>
      <c r="AK103" s="49"/>
      <c r="AL103" s="49"/>
      <c r="AM103" s="49"/>
      <c r="AN103" s="9">
        <v>72</v>
      </c>
      <c r="AO103" s="9"/>
      <c r="AP103" s="9"/>
      <c r="AQ103" s="9"/>
      <c r="AR103" s="9"/>
      <c r="AS103" s="9"/>
      <c r="AT103" s="9"/>
      <c r="AU103" s="9"/>
      <c r="AV103" s="49"/>
      <c r="AW103" s="49" t="str">
        <f t="shared" si="31"/>
        <v>No</v>
      </c>
      <c r="AX103" s="49">
        <f t="shared" si="32"/>
        <v>72</v>
      </c>
      <c r="AY103" s="49">
        <f t="shared" si="33"/>
        <v>0</v>
      </c>
      <c r="AZ103" s="54" t="str">
        <f t="shared" si="34"/>
        <v/>
      </c>
      <c r="BA103" s="80" t="str">
        <f t="shared" si="35"/>
        <v/>
      </c>
      <c r="BB103" s="80">
        <f t="shared" si="36"/>
        <v>0</v>
      </c>
      <c r="BR103">
        <v>72</v>
      </c>
      <c r="CA103">
        <f t="shared" si="42"/>
        <v>72</v>
      </c>
      <c r="CB103" t="str">
        <f t="shared" si="43"/>
        <v/>
      </c>
      <c r="CD103">
        <f t="shared" si="44"/>
        <v>1</v>
      </c>
      <c r="CE103" t="str">
        <f t="shared" si="45"/>
        <v/>
      </c>
      <c r="CF103" t="str">
        <f t="shared" si="46"/>
        <v/>
      </c>
      <c r="CH103" s="14" t="str">
        <f t="shared" si="47"/>
        <v>No</v>
      </c>
      <c r="CI103" s="14" t="str">
        <f t="shared" si="48"/>
        <v/>
      </c>
      <c r="CJ103" t="str">
        <f t="shared" si="49"/>
        <v/>
      </c>
      <c r="CK103" t="str">
        <f t="shared" si="38"/>
        <v/>
      </c>
      <c r="CO103">
        <v>1</v>
      </c>
    </row>
    <row r="104" spans="1:93" ht="16.2" thickBot="1" x14ac:dyDescent="0.35">
      <c r="A104" t="s">
        <v>39</v>
      </c>
      <c r="B104">
        <v>529611</v>
      </c>
      <c r="C104">
        <v>30054332</v>
      </c>
      <c r="D104" t="s">
        <v>66</v>
      </c>
      <c r="E104" t="s">
        <v>67</v>
      </c>
      <c r="F104" s="68">
        <v>44118.458333333336</v>
      </c>
      <c r="G104" t="s">
        <v>69</v>
      </c>
      <c r="H104" t="s">
        <v>71</v>
      </c>
      <c r="I104">
        <v>744103</v>
      </c>
      <c r="J104">
        <v>1080507</v>
      </c>
      <c r="K104">
        <v>55</v>
      </c>
      <c r="L104">
        <v>5</v>
      </c>
      <c r="M104">
        <v>1.1000000000000001</v>
      </c>
      <c r="N104">
        <v>60</v>
      </c>
      <c r="O104">
        <v>10</v>
      </c>
      <c r="P104">
        <v>1.2</v>
      </c>
      <c r="Q104">
        <v>47</v>
      </c>
      <c r="R104">
        <v>7</v>
      </c>
      <c r="S104">
        <v>1.18</v>
      </c>
      <c r="T104">
        <v>19</v>
      </c>
      <c r="U104">
        <v>9</v>
      </c>
      <c r="V104">
        <v>1.9</v>
      </c>
      <c r="W104" s="106">
        <v>0</v>
      </c>
      <c r="X104" s="106">
        <v>0</v>
      </c>
      <c r="Y104" s="105" t="str">
        <f t="shared" si="39"/>
        <v>0-0</v>
      </c>
      <c r="Z104" s="49" t="str">
        <f t="shared" si="40"/>
        <v>NO</v>
      </c>
      <c r="AA104" s="109">
        <v>0</v>
      </c>
      <c r="AB104" s="109">
        <v>2</v>
      </c>
      <c r="AC104" s="105">
        <f t="shared" si="37"/>
        <v>2</v>
      </c>
      <c r="AD104" s="49"/>
      <c r="AE104" s="9" t="str">
        <f t="shared" si="41"/>
        <v>NO</v>
      </c>
      <c r="AF104" s="49"/>
      <c r="AG104" s="49"/>
      <c r="AH104" s="49"/>
      <c r="AI104" s="49"/>
      <c r="AJ104" s="49"/>
      <c r="AK104" s="49"/>
      <c r="AL104" s="49"/>
      <c r="AM104" s="49"/>
      <c r="AN104" s="9">
        <v>56</v>
      </c>
      <c r="AO104" s="9">
        <v>90</v>
      </c>
      <c r="AP104" s="9"/>
      <c r="AQ104" s="9"/>
      <c r="AR104" s="9"/>
      <c r="AS104" s="9"/>
      <c r="AT104" s="9"/>
      <c r="AU104" s="9"/>
      <c r="AV104" s="49"/>
      <c r="AW104" s="49" t="str">
        <f t="shared" si="31"/>
        <v>No</v>
      </c>
      <c r="AX104" s="49">
        <f t="shared" si="32"/>
        <v>56</v>
      </c>
      <c r="AY104" s="49">
        <f t="shared" si="33"/>
        <v>0</v>
      </c>
      <c r="AZ104" s="54" t="str">
        <f t="shared" si="34"/>
        <v/>
      </c>
      <c r="BA104" s="80" t="str">
        <f t="shared" si="35"/>
        <v/>
      </c>
      <c r="BB104" s="80">
        <f t="shared" si="36"/>
        <v>0</v>
      </c>
      <c r="BR104">
        <v>56</v>
      </c>
      <c r="BS104">
        <v>90</v>
      </c>
      <c r="CA104">
        <f t="shared" si="42"/>
        <v>56</v>
      </c>
      <c r="CB104">
        <f t="shared" si="43"/>
        <v>90</v>
      </c>
      <c r="CD104" t="str">
        <f t="shared" si="44"/>
        <v/>
      </c>
      <c r="CE104">
        <f t="shared" si="45"/>
        <v>1</v>
      </c>
      <c r="CF104" t="str">
        <f t="shared" si="46"/>
        <v/>
      </c>
      <c r="CH104" s="14" t="str">
        <f t="shared" si="47"/>
        <v>Yes</v>
      </c>
      <c r="CI104" s="14" t="str">
        <f t="shared" si="48"/>
        <v>1</v>
      </c>
      <c r="CJ104" t="str">
        <f t="shared" si="49"/>
        <v/>
      </c>
      <c r="CK104" t="str">
        <f t="shared" si="38"/>
        <v/>
      </c>
      <c r="CM104">
        <v>1</v>
      </c>
    </row>
    <row r="105" spans="1:93" ht="16.2" thickBot="1" x14ac:dyDescent="0.35">
      <c r="A105" t="s">
        <v>39</v>
      </c>
      <c r="B105">
        <v>529868</v>
      </c>
      <c r="C105">
        <v>0</v>
      </c>
      <c r="D105" t="s">
        <v>19</v>
      </c>
      <c r="E105" t="s">
        <v>116</v>
      </c>
      <c r="F105" s="68">
        <v>44118.708333333336</v>
      </c>
      <c r="G105" t="s">
        <v>120</v>
      </c>
      <c r="H105" t="s">
        <v>319</v>
      </c>
      <c r="I105">
        <v>0</v>
      </c>
      <c r="J105">
        <v>0</v>
      </c>
      <c r="K105">
        <v>55</v>
      </c>
      <c r="L105">
        <v>5</v>
      </c>
      <c r="M105">
        <v>1.1000000000000001</v>
      </c>
      <c r="N105">
        <v>51</v>
      </c>
      <c r="O105">
        <v>1</v>
      </c>
      <c r="P105">
        <v>1.02</v>
      </c>
      <c r="Q105">
        <v>65</v>
      </c>
      <c r="R105">
        <v>25</v>
      </c>
      <c r="S105">
        <v>1.63</v>
      </c>
      <c r="T105">
        <v>17</v>
      </c>
      <c r="U105">
        <v>7</v>
      </c>
      <c r="V105">
        <v>1.7</v>
      </c>
      <c r="W105" s="106">
        <v>0</v>
      </c>
      <c r="X105" s="106">
        <v>0</v>
      </c>
      <c r="Y105" s="105" t="str">
        <f t="shared" si="39"/>
        <v>0-0</v>
      </c>
      <c r="Z105" s="49" t="str">
        <f t="shared" si="40"/>
        <v>NO</v>
      </c>
      <c r="AA105" s="109">
        <v>2</v>
      </c>
      <c r="AB105" s="109">
        <v>1</v>
      </c>
      <c r="AC105" s="105">
        <f t="shared" si="37"/>
        <v>3</v>
      </c>
      <c r="AD105" s="49"/>
      <c r="AE105" s="9" t="str">
        <f t="shared" si="41"/>
        <v>YES</v>
      </c>
      <c r="AF105" s="49"/>
      <c r="AG105" s="49"/>
      <c r="AH105" s="49"/>
      <c r="AI105" s="49"/>
      <c r="AJ105" s="49"/>
      <c r="AK105" s="49"/>
      <c r="AL105" s="49"/>
      <c r="AM105" s="49"/>
      <c r="AN105" s="9">
        <v>48</v>
      </c>
      <c r="AO105" s="9">
        <v>89</v>
      </c>
      <c r="AP105" s="9">
        <v>90</v>
      </c>
      <c r="AQ105" s="9"/>
      <c r="AR105" s="9"/>
      <c r="AS105" s="9"/>
      <c r="AT105" s="9"/>
      <c r="AU105" s="9"/>
      <c r="AV105" s="49"/>
      <c r="AW105" s="49" t="str">
        <f t="shared" si="31"/>
        <v>No</v>
      </c>
      <c r="AX105" s="49">
        <f t="shared" si="32"/>
        <v>48</v>
      </c>
      <c r="AY105" s="49">
        <f t="shared" si="33"/>
        <v>0</v>
      </c>
      <c r="AZ105" s="54" t="str">
        <f t="shared" si="34"/>
        <v/>
      </c>
      <c r="BA105" s="80" t="str">
        <f t="shared" si="35"/>
        <v/>
      </c>
      <c r="BB105" s="80">
        <f t="shared" si="36"/>
        <v>0</v>
      </c>
      <c r="BR105">
        <v>48</v>
      </c>
      <c r="BS105">
        <v>89</v>
      </c>
      <c r="BT105">
        <v>90</v>
      </c>
      <c r="CA105">
        <f t="shared" si="42"/>
        <v>48</v>
      </c>
      <c r="CB105">
        <f t="shared" si="43"/>
        <v>89</v>
      </c>
      <c r="CD105" t="str">
        <f t="shared" si="44"/>
        <v/>
      </c>
      <c r="CE105">
        <f t="shared" si="45"/>
        <v>1</v>
      </c>
      <c r="CF105" t="str">
        <f t="shared" si="46"/>
        <v/>
      </c>
      <c r="CH105" s="14" t="str">
        <f t="shared" si="47"/>
        <v>Yes</v>
      </c>
      <c r="CI105" s="14" t="str">
        <f t="shared" si="48"/>
        <v>1</v>
      </c>
      <c r="CJ105" t="str">
        <f t="shared" si="49"/>
        <v/>
      </c>
      <c r="CK105" t="str">
        <f t="shared" si="38"/>
        <v/>
      </c>
      <c r="CM105">
        <v>1</v>
      </c>
    </row>
    <row r="106" spans="1:93" ht="16.2" thickBot="1" x14ac:dyDescent="0.35">
      <c r="A106" t="s">
        <v>39</v>
      </c>
      <c r="B106">
        <v>530482</v>
      </c>
      <c r="C106">
        <v>30058130</v>
      </c>
      <c r="D106" t="s">
        <v>369</v>
      </c>
      <c r="E106" t="s">
        <v>370</v>
      </c>
      <c r="F106" s="68">
        <v>44119.833333333336</v>
      </c>
      <c r="G106" t="s">
        <v>371</v>
      </c>
      <c r="H106" t="s">
        <v>372</v>
      </c>
      <c r="I106">
        <v>1067444</v>
      </c>
      <c r="J106">
        <v>7055314</v>
      </c>
      <c r="K106">
        <v>84</v>
      </c>
      <c r="L106">
        <v>34</v>
      </c>
      <c r="M106">
        <v>1.68</v>
      </c>
      <c r="N106">
        <v>50</v>
      </c>
      <c r="O106">
        <v>0</v>
      </c>
      <c r="P106">
        <v>1</v>
      </c>
      <c r="Q106">
        <v>67</v>
      </c>
      <c r="R106">
        <v>27</v>
      </c>
      <c r="S106">
        <v>1.68</v>
      </c>
      <c r="T106">
        <v>12</v>
      </c>
      <c r="U106">
        <v>2</v>
      </c>
      <c r="V106">
        <v>1.2</v>
      </c>
      <c r="W106" s="105">
        <v>1</v>
      </c>
      <c r="X106" s="105">
        <v>1</v>
      </c>
      <c r="Y106" s="105" t="str">
        <f t="shared" si="39"/>
        <v>1-1</v>
      </c>
      <c r="Z106" s="49" t="str">
        <f t="shared" si="40"/>
        <v>NO</v>
      </c>
      <c r="AA106" s="109">
        <v>1</v>
      </c>
      <c r="AB106" s="109">
        <v>1</v>
      </c>
      <c r="AC106" s="105">
        <f t="shared" ref="AC106:AC137" si="50">SUM(AA106:AB106)-SUM(W106:X106)</f>
        <v>0</v>
      </c>
      <c r="AD106" s="49"/>
      <c r="AE106" s="9" t="str">
        <f t="shared" si="41"/>
        <v>YES</v>
      </c>
      <c r="AF106" s="49"/>
      <c r="AG106" s="49"/>
      <c r="AH106" s="49"/>
      <c r="AI106" s="49"/>
      <c r="AJ106" s="49"/>
      <c r="AK106" s="49"/>
      <c r="AL106" s="49"/>
      <c r="AM106" s="49"/>
      <c r="AN106" s="9"/>
      <c r="AO106" s="9"/>
      <c r="AP106" s="9"/>
      <c r="AQ106" s="9"/>
      <c r="AR106" s="9"/>
      <c r="AS106" s="9"/>
      <c r="AT106" s="9"/>
      <c r="AU106" s="9"/>
      <c r="AV106" s="49"/>
      <c r="AW106" s="49" t="str">
        <f t="shared" si="31"/>
        <v>No</v>
      </c>
      <c r="AX106" s="49" t="str">
        <f t="shared" si="32"/>
        <v/>
      </c>
      <c r="AY106" s="49">
        <f t="shared" si="33"/>
        <v>0</v>
      </c>
      <c r="AZ106" s="54" t="str">
        <f t="shared" si="34"/>
        <v/>
      </c>
      <c r="BA106" s="80" t="str">
        <f t="shared" si="35"/>
        <v/>
      </c>
      <c r="BB106" s="80">
        <f t="shared" si="36"/>
        <v>0</v>
      </c>
      <c r="CA106" t="str">
        <f t="shared" si="42"/>
        <v/>
      </c>
      <c r="CB106" t="str">
        <f t="shared" si="43"/>
        <v/>
      </c>
      <c r="CD106" t="str">
        <f t="shared" si="44"/>
        <v/>
      </c>
      <c r="CE106" t="str">
        <f t="shared" si="45"/>
        <v/>
      </c>
      <c r="CF106">
        <f t="shared" si="46"/>
        <v>1</v>
      </c>
      <c r="CH106" s="14" t="str">
        <f t="shared" si="47"/>
        <v>No</v>
      </c>
      <c r="CI106" s="14" t="str">
        <f t="shared" si="48"/>
        <v/>
      </c>
      <c r="CJ106" t="str">
        <f t="shared" si="49"/>
        <v/>
      </c>
      <c r="CK106" t="str">
        <f t="shared" ref="CK106:CK137" si="51">IF(AND(CH106="YES",CI106=""),"1","")</f>
        <v/>
      </c>
      <c r="CO106">
        <v>1</v>
      </c>
    </row>
    <row r="107" spans="1:93" ht="16.2" thickBot="1" x14ac:dyDescent="0.35">
      <c r="A107" t="s">
        <v>39</v>
      </c>
      <c r="B107">
        <v>530021</v>
      </c>
      <c r="C107">
        <v>30055671</v>
      </c>
      <c r="D107" t="s">
        <v>196</v>
      </c>
      <c r="E107" t="s">
        <v>197</v>
      </c>
      <c r="F107" s="68">
        <v>44121.0625</v>
      </c>
      <c r="G107" t="s">
        <v>342</v>
      </c>
      <c r="H107" t="s">
        <v>373</v>
      </c>
      <c r="I107">
        <v>230910</v>
      </c>
      <c r="J107">
        <v>5687741</v>
      </c>
      <c r="K107">
        <v>71</v>
      </c>
      <c r="L107">
        <v>21</v>
      </c>
      <c r="M107">
        <v>1.42</v>
      </c>
      <c r="N107">
        <v>80</v>
      </c>
      <c r="O107">
        <v>30</v>
      </c>
      <c r="P107">
        <v>1.6</v>
      </c>
      <c r="Q107">
        <v>42</v>
      </c>
      <c r="R107">
        <v>2</v>
      </c>
      <c r="S107">
        <v>1.05</v>
      </c>
      <c r="T107">
        <v>12</v>
      </c>
      <c r="U107">
        <v>2</v>
      </c>
      <c r="V107">
        <v>1.2</v>
      </c>
      <c r="W107" s="106">
        <v>1</v>
      </c>
      <c r="X107" s="106">
        <v>0</v>
      </c>
      <c r="Y107" s="105" t="str">
        <f t="shared" si="39"/>
        <v>1-0</v>
      </c>
      <c r="Z107" s="49" t="str">
        <f t="shared" si="40"/>
        <v>YES</v>
      </c>
      <c r="AA107" s="109">
        <v>2</v>
      </c>
      <c r="AB107" s="109">
        <v>0</v>
      </c>
      <c r="AC107" s="105">
        <f t="shared" si="50"/>
        <v>1</v>
      </c>
      <c r="AD107" s="49"/>
      <c r="AE107" s="9" t="str">
        <f t="shared" si="41"/>
        <v>NO</v>
      </c>
      <c r="AF107" s="49"/>
      <c r="AG107" s="49"/>
      <c r="AH107" s="49"/>
      <c r="AI107" s="49"/>
      <c r="AJ107" s="49"/>
      <c r="AK107" s="49"/>
      <c r="AL107" s="49"/>
      <c r="AM107" s="49"/>
      <c r="AN107" s="9">
        <v>4</v>
      </c>
      <c r="AO107" s="9">
        <v>81</v>
      </c>
      <c r="AP107" s="9"/>
      <c r="AQ107" s="9"/>
      <c r="AR107" s="9"/>
      <c r="AS107" s="9"/>
      <c r="AT107" s="9"/>
      <c r="AU107" s="9"/>
      <c r="AV107" s="49"/>
      <c r="AW107" s="49" t="str">
        <f t="shared" si="31"/>
        <v>Yes</v>
      </c>
      <c r="AX107" s="49">
        <f t="shared" si="32"/>
        <v>4</v>
      </c>
      <c r="AY107" s="49">
        <f t="shared" si="33"/>
        <v>0</v>
      </c>
      <c r="AZ107" s="54" t="str">
        <f t="shared" si="34"/>
        <v>Yes</v>
      </c>
      <c r="BA107" s="80" t="str">
        <f t="shared" si="35"/>
        <v>Yes</v>
      </c>
      <c r="BB107" s="80">
        <f t="shared" si="36"/>
        <v>0</v>
      </c>
      <c r="BI107">
        <v>4</v>
      </c>
      <c r="BR107">
        <v>81</v>
      </c>
      <c r="CA107">
        <f t="shared" si="42"/>
        <v>81</v>
      </c>
      <c r="CB107" t="str">
        <f t="shared" si="43"/>
        <v/>
      </c>
      <c r="CD107">
        <f t="shared" si="44"/>
        <v>1</v>
      </c>
      <c r="CE107" t="str">
        <f t="shared" si="45"/>
        <v/>
      </c>
      <c r="CF107" t="str">
        <f t="shared" si="46"/>
        <v/>
      </c>
      <c r="CH107" s="14" t="str">
        <f t="shared" si="47"/>
        <v>No</v>
      </c>
      <c r="CI107" s="14" t="str">
        <f t="shared" si="48"/>
        <v/>
      </c>
      <c r="CJ107" t="str">
        <f t="shared" si="49"/>
        <v/>
      </c>
      <c r="CK107" t="str">
        <f t="shared" si="51"/>
        <v/>
      </c>
      <c r="CO107">
        <v>1</v>
      </c>
    </row>
    <row r="108" spans="1:93" ht="16.2" thickBot="1" x14ac:dyDescent="0.35">
      <c r="A108" t="s">
        <v>39</v>
      </c>
      <c r="B108">
        <v>530410</v>
      </c>
      <c r="C108">
        <v>30042170</v>
      </c>
      <c r="D108" t="s">
        <v>20</v>
      </c>
      <c r="E108" t="s">
        <v>82</v>
      </c>
      <c r="F108" s="68">
        <v>44121.583333333336</v>
      </c>
      <c r="G108" t="s">
        <v>374</v>
      </c>
      <c r="H108" t="s">
        <v>335</v>
      </c>
      <c r="I108">
        <v>780883</v>
      </c>
      <c r="J108">
        <v>42617</v>
      </c>
      <c r="K108">
        <v>50</v>
      </c>
      <c r="L108">
        <v>0</v>
      </c>
      <c r="M108">
        <v>1</v>
      </c>
      <c r="N108">
        <v>60</v>
      </c>
      <c r="O108">
        <v>10</v>
      </c>
      <c r="P108">
        <v>1.2</v>
      </c>
      <c r="Q108">
        <v>50</v>
      </c>
      <c r="R108">
        <v>10</v>
      </c>
      <c r="S108">
        <v>1.25</v>
      </c>
      <c r="T108">
        <v>20</v>
      </c>
      <c r="U108">
        <v>10</v>
      </c>
      <c r="V108">
        <v>2</v>
      </c>
      <c r="W108" s="106">
        <v>0</v>
      </c>
      <c r="X108" s="106">
        <v>0</v>
      </c>
      <c r="Y108" s="105" t="str">
        <f t="shared" si="39"/>
        <v>0-0</v>
      </c>
      <c r="Z108" s="49" t="str">
        <f t="shared" si="40"/>
        <v>NO</v>
      </c>
      <c r="AA108" s="109">
        <v>2</v>
      </c>
      <c r="AB108" s="109">
        <v>1</v>
      </c>
      <c r="AC108" s="105">
        <f t="shared" si="50"/>
        <v>3</v>
      </c>
      <c r="AD108" s="49"/>
      <c r="AE108" s="9" t="str">
        <f t="shared" si="41"/>
        <v>YES</v>
      </c>
      <c r="AF108" s="49"/>
      <c r="AG108" s="49"/>
      <c r="AH108" s="49"/>
      <c r="AI108" s="49"/>
      <c r="AJ108" s="49"/>
      <c r="AK108" s="49"/>
      <c r="AL108" s="49"/>
      <c r="AM108" s="49"/>
      <c r="AN108" s="9">
        <v>67</v>
      </c>
      <c r="AO108" s="9">
        <v>69</v>
      </c>
      <c r="AP108" s="9">
        <v>74</v>
      </c>
      <c r="AQ108" s="9"/>
      <c r="AR108" s="9"/>
      <c r="AS108" s="9"/>
      <c r="AT108" s="9"/>
      <c r="AU108" s="9"/>
      <c r="AV108" s="49"/>
      <c r="AW108" s="49" t="str">
        <f t="shared" si="31"/>
        <v>No</v>
      </c>
      <c r="AX108" s="49">
        <f t="shared" si="32"/>
        <v>67</v>
      </c>
      <c r="AY108" s="49">
        <f t="shared" si="33"/>
        <v>0</v>
      </c>
      <c r="AZ108" s="54" t="str">
        <f t="shared" si="34"/>
        <v/>
      </c>
      <c r="BA108" s="80" t="str">
        <f t="shared" si="35"/>
        <v/>
      </c>
      <c r="BB108" s="80">
        <f t="shared" si="36"/>
        <v>0</v>
      </c>
      <c r="BR108">
        <v>67</v>
      </c>
      <c r="BS108">
        <v>69</v>
      </c>
      <c r="BT108">
        <v>74</v>
      </c>
      <c r="CA108">
        <f t="shared" si="42"/>
        <v>67</v>
      </c>
      <c r="CB108">
        <f t="shared" si="43"/>
        <v>69</v>
      </c>
      <c r="CD108">
        <f t="shared" si="44"/>
        <v>1</v>
      </c>
      <c r="CE108" t="str">
        <f t="shared" si="45"/>
        <v/>
      </c>
      <c r="CF108" t="str">
        <f t="shared" si="46"/>
        <v/>
      </c>
      <c r="CH108" s="14" t="str">
        <f t="shared" si="47"/>
        <v>No</v>
      </c>
      <c r="CI108" s="14" t="str">
        <f t="shared" si="48"/>
        <v/>
      </c>
      <c r="CJ108">
        <f t="shared" si="49"/>
        <v>1</v>
      </c>
      <c r="CK108" t="str">
        <f t="shared" si="51"/>
        <v/>
      </c>
      <c r="CM108">
        <v>1</v>
      </c>
    </row>
    <row r="109" spans="1:93" ht="16.2" thickBot="1" x14ac:dyDescent="0.35">
      <c r="A109" t="s">
        <v>39</v>
      </c>
      <c r="B109">
        <v>531167</v>
      </c>
      <c r="C109">
        <v>30064330</v>
      </c>
      <c r="D109" t="s">
        <v>66</v>
      </c>
      <c r="E109" t="s">
        <v>67</v>
      </c>
      <c r="F109" s="68">
        <v>44122.25</v>
      </c>
      <c r="G109" t="s">
        <v>114</v>
      </c>
      <c r="H109" t="s">
        <v>327</v>
      </c>
      <c r="I109">
        <v>2319612</v>
      </c>
      <c r="J109">
        <v>350849</v>
      </c>
      <c r="K109">
        <v>50</v>
      </c>
      <c r="L109">
        <v>0</v>
      </c>
      <c r="M109">
        <v>1</v>
      </c>
      <c r="N109">
        <v>50</v>
      </c>
      <c r="O109">
        <v>0</v>
      </c>
      <c r="P109">
        <v>1</v>
      </c>
      <c r="Q109">
        <v>45</v>
      </c>
      <c r="R109">
        <v>5</v>
      </c>
      <c r="S109">
        <v>1.1299999999999999</v>
      </c>
      <c r="T109">
        <v>20</v>
      </c>
      <c r="U109">
        <v>10</v>
      </c>
      <c r="V109">
        <v>2</v>
      </c>
      <c r="W109" s="106">
        <v>0</v>
      </c>
      <c r="X109" s="106">
        <v>0</v>
      </c>
      <c r="Y109" s="105" t="str">
        <f t="shared" si="39"/>
        <v>0-0</v>
      </c>
      <c r="Z109" s="49" t="str">
        <f t="shared" si="40"/>
        <v>NO</v>
      </c>
      <c r="AA109" s="109">
        <v>1</v>
      </c>
      <c r="AB109" s="109">
        <v>0</v>
      </c>
      <c r="AC109" s="105">
        <f t="shared" si="50"/>
        <v>1</v>
      </c>
      <c r="AD109" s="49"/>
      <c r="AE109" s="9" t="str">
        <f t="shared" si="41"/>
        <v>NO</v>
      </c>
      <c r="AF109" s="49"/>
      <c r="AG109" s="49"/>
      <c r="AH109" s="49"/>
      <c r="AI109" s="49"/>
      <c r="AJ109" s="49"/>
      <c r="AK109" s="49"/>
      <c r="AL109" s="49"/>
      <c r="AM109" s="49"/>
      <c r="AN109" s="9">
        <v>88</v>
      </c>
      <c r="AO109" s="9"/>
      <c r="AP109" s="9"/>
      <c r="AQ109" s="9"/>
      <c r="AR109" s="9"/>
      <c r="AS109" s="9"/>
      <c r="AT109" s="9"/>
      <c r="AU109" s="9"/>
      <c r="AV109" s="49"/>
      <c r="AW109" s="49" t="str">
        <f t="shared" si="31"/>
        <v>No</v>
      </c>
      <c r="AX109" s="49">
        <f t="shared" si="32"/>
        <v>88</v>
      </c>
      <c r="AY109" s="49">
        <f t="shared" si="33"/>
        <v>0</v>
      </c>
      <c r="AZ109" s="54" t="str">
        <f t="shared" si="34"/>
        <v/>
      </c>
      <c r="BA109" s="80" t="str">
        <f t="shared" si="35"/>
        <v/>
      </c>
      <c r="BB109" s="80">
        <f t="shared" si="36"/>
        <v>0</v>
      </c>
      <c r="BR109">
        <v>88</v>
      </c>
      <c r="CA109">
        <f t="shared" si="42"/>
        <v>88</v>
      </c>
      <c r="CB109" t="str">
        <f t="shared" si="43"/>
        <v/>
      </c>
      <c r="CD109">
        <f t="shared" si="44"/>
        <v>1</v>
      </c>
      <c r="CE109" t="str">
        <f t="shared" si="45"/>
        <v/>
      </c>
      <c r="CF109" t="str">
        <f t="shared" si="46"/>
        <v/>
      </c>
      <c r="CH109" s="14" t="str">
        <f t="shared" si="47"/>
        <v>No</v>
      </c>
      <c r="CI109" s="14" t="str">
        <f t="shared" si="48"/>
        <v/>
      </c>
      <c r="CJ109" t="str">
        <f t="shared" si="49"/>
        <v/>
      </c>
      <c r="CK109" t="str">
        <f t="shared" si="51"/>
        <v/>
      </c>
      <c r="CO109">
        <v>1</v>
      </c>
    </row>
    <row r="110" spans="1:93" ht="16.2" thickBot="1" x14ac:dyDescent="0.35">
      <c r="A110" t="s">
        <v>39</v>
      </c>
      <c r="B110">
        <v>531169</v>
      </c>
      <c r="C110">
        <v>30064337</v>
      </c>
      <c r="D110" t="s">
        <v>66</v>
      </c>
      <c r="E110" t="s">
        <v>67</v>
      </c>
      <c r="F110" s="68">
        <v>44122.333333333336</v>
      </c>
      <c r="G110" t="s">
        <v>115</v>
      </c>
      <c r="H110" t="s">
        <v>70</v>
      </c>
      <c r="I110">
        <v>441088</v>
      </c>
      <c r="J110">
        <v>442179</v>
      </c>
      <c r="K110">
        <v>50</v>
      </c>
      <c r="L110">
        <v>0</v>
      </c>
      <c r="M110">
        <v>1</v>
      </c>
      <c r="N110">
        <v>70</v>
      </c>
      <c r="O110">
        <v>20</v>
      </c>
      <c r="P110">
        <v>1.4</v>
      </c>
      <c r="Q110">
        <v>45</v>
      </c>
      <c r="R110">
        <v>5</v>
      </c>
      <c r="S110">
        <v>1.1299999999999999</v>
      </c>
      <c r="T110">
        <v>20</v>
      </c>
      <c r="U110">
        <v>10</v>
      </c>
      <c r="V110">
        <v>2</v>
      </c>
      <c r="W110" s="106">
        <v>3</v>
      </c>
      <c r="X110" s="106">
        <v>0</v>
      </c>
      <c r="Y110" s="105" t="str">
        <f t="shared" si="39"/>
        <v>3-0</v>
      </c>
      <c r="Z110" s="49" t="str">
        <f t="shared" si="40"/>
        <v>NO</v>
      </c>
      <c r="AA110" s="109">
        <v>6</v>
      </c>
      <c r="AB110" s="109">
        <v>0</v>
      </c>
      <c r="AC110" s="105">
        <f t="shared" si="50"/>
        <v>3</v>
      </c>
      <c r="AD110" s="49"/>
      <c r="AE110" s="9" t="str">
        <f t="shared" si="41"/>
        <v>NO</v>
      </c>
      <c r="AF110" s="49"/>
      <c r="AG110" s="49"/>
      <c r="AH110" s="49"/>
      <c r="AI110" s="49"/>
      <c r="AJ110" s="49"/>
      <c r="AK110" s="49"/>
      <c r="AL110" s="49"/>
      <c r="AM110" s="49"/>
      <c r="AN110" s="9">
        <v>8</v>
      </c>
      <c r="AO110" s="9">
        <v>36</v>
      </c>
      <c r="AP110" s="9">
        <v>39</v>
      </c>
      <c r="AQ110" s="9">
        <v>51</v>
      </c>
      <c r="AR110" s="9">
        <v>67</v>
      </c>
      <c r="AS110" s="9">
        <v>86</v>
      </c>
      <c r="AT110" s="9"/>
      <c r="AU110" s="9"/>
      <c r="AV110" s="49"/>
      <c r="AW110" s="49" t="str">
        <f t="shared" si="31"/>
        <v>Yes</v>
      </c>
      <c r="AX110" s="49">
        <f t="shared" si="32"/>
        <v>8</v>
      </c>
      <c r="AY110" s="49">
        <f t="shared" si="33"/>
        <v>0</v>
      </c>
      <c r="AZ110" s="54" t="str">
        <f t="shared" si="34"/>
        <v>Yes</v>
      </c>
      <c r="BA110" s="80" t="str">
        <f t="shared" si="35"/>
        <v>Yes</v>
      </c>
      <c r="BB110" s="80">
        <f t="shared" si="36"/>
        <v>0</v>
      </c>
      <c r="BI110">
        <v>8</v>
      </c>
      <c r="BJ110">
        <v>36</v>
      </c>
      <c r="BK110">
        <v>39</v>
      </c>
      <c r="BR110">
        <v>51</v>
      </c>
      <c r="BS110">
        <v>67</v>
      </c>
      <c r="BT110">
        <v>86</v>
      </c>
      <c r="CA110">
        <f t="shared" si="42"/>
        <v>51</v>
      </c>
      <c r="CB110">
        <f t="shared" si="43"/>
        <v>67</v>
      </c>
      <c r="CD110" t="str">
        <f t="shared" si="44"/>
        <v/>
      </c>
      <c r="CE110">
        <f t="shared" si="45"/>
        <v>1</v>
      </c>
      <c r="CF110" t="str">
        <f t="shared" si="46"/>
        <v/>
      </c>
      <c r="CH110" s="14" t="str">
        <f t="shared" si="47"/>
        <v>Yes</v>
      </c>
      <c r="CI110" s="14" t="str">
        <f t="shared" si="48"/>
        <v>1</v>
      </c>
      <c r="CJ110" t="str">
        <f t="shared" si="49"/>
        <v/>
      </c>
      <c r="CK110" t="str">
        <f t="shared" si="51"/>
        <v/>
      </c>
      <c r="CM110">
        <v>1</v>
      </c>
    </row>
    <row r="111" spans="1:93" ht="16.2" thickBot="1" x14ac:dyDescent="0.35">
      <c r="A111" t="s">
        <v>39</v>
      </c>
      <c r="B111">
        <v>532007</v>
      </c>
      <c r="C111">
        <v>0</v>
      </c>
      <c r="D111" t="s">
        <v>360</v>
      </c>
      <c r="E111" t="s">
        <v>111</v>
      </c>
      <c r="F111" s="68">
        <v>44124</v>
      </c>
      <c r="G111" t="s">
        <v>368</v>
      </c>
      <c r="H111" t="s">
        <v>375</v>
      </c>
      <c r="I111">
        <v>0</v>
      </c>
      <c r="J111">
        <v>0</v>
      </c>
      <c r="K111">
        <v>63</v>
      </c>
      <c r="L111">
        <v>13</v>
      </c>
      <c r="M111">
        <v>1.26</v>
      </c>
      <c r="N111">
        <v>72</v>
      </c>
      <c r="O111">
        <v>22</v>
      </c>
      <c r="P111">
        <v>1.44</v>
      </c>
      <c r="Q111">
        <v>40</v>
      </c>
      <c r="R111">
        <v>0</v>
      </c>
      <c r="S111">
        <v>1</v>
      </c>
      <c r="T111">
        <v>15</v>
      </c>
      <c r="U111">
        <v>5</v>
      </c>
      <c r="V111">
        <v>1.5</v>
      </c>
      <c r="W111" s="106">
        <v>0</v>
      </c>
      <c r="X111" s="106">
        <v>1</v>
      </c>
      <c r="Y111" s="105" t="str">
        <f t="shared" si="39"/>
        <v>0-1</v>
      </c>
      <c r="Z111" s="49" t="str">
        <f t="shared" si="40"/>
        <v>YES</v>
      </c>
      <c r="AA111" s="109">
        <v>3</v>
      </c>
      <c r="AB111" s="109">
        <v>1</v>
      </c>
      <c r="AC111" s="105">
        <f t="shared" si="50"/>
        <v>3</v>
      </c>
      <c r="AD111" s="49">
        <v>1</v>
      </c>
      <c r="AE111" s="9" t="str">
        <f t="shared" si="41"/>
        <v>YES</v>
      </c>
      <c r="AF111" s="49"/>
      <c r="AG111" s="49"/>
      <c r="AH111" s="49"/>
      <c r="AI111" s="49"/>
      <c r="AJ111" s="49"/>
      <c r="AK111" s="49"/>
      <c r="AL111" s="49"/>
      <c r="AM111" s="49"/>
      <c r="AN111" s="9">
        <v>21</v>
      </c>
      <c r="AO111" s="9">
        <v>69</v>
      </c>
      <c r="AP111" s="9">
        <v>80</v>
      </c>
      <c r="AQ111" s="9">
        <v>89</v>
      </c>
      <c r="AR111" s="9"/>
      <c r="AS111" s="9"/>
      <c r="AT111" s="9"/>
      <c r="AU111" s="9"/>
      <c r="AV111" s="49"/>
      <c r="AW111" s="49" t="str">
        <f t="shared" si="31"/>
        <v>Yes</v>
      </c>
      <c r="AX111" s="49">
        <f t="shared" si="32"/>
        <v>21</v>
      </c>
      <c r="AY111" s="49">
        <f t="shared" si="33"/>
        <v>1</v>
      </c>
      <c r="AZ111" s="54" t="str">
        <f t="shared" si="34"/>
        <v/>
      </c>
      <c r="BA111" s="80" t="str">
        <f t="shared" si="35"/>
        <v/>
      </c>
      <c r="BB111" s="80">
        <f t="shared" si="36"/>
        <v>1</v>
      </c>
      <c r="BI111">
        <v>21</v>
      </c>
      <c r="BR111">
        <v>69</v>
      </c>
      <c r="BS111">
        <v>80</v>
      </c>
      <c r="BT111">
        <v>89</v>
      </c>
      <c r="CA111">
        <f t="shared" si="42"/>
        <v>69</v>
      </c>
      <c r="CB111">
        <f t="shared" si="43"/>
        <v>80</v>
      </c>
      <c r="CD111">
        <f t="shared" si="44"/>
        <v>1</v>
      </c>
      <c r="CE111" t="str">
        <f t="shared" si="45"/>
        <v/>
      </c>
      <c r="CF111" t="str">
        <f t="shared" si="46"/>
        <v/>
      </c>
      <c r="CH111" s="14" t="str">
        <f t="shared" si="47"/>
        <v>No</v>
      </c>
      <c r="CI111" s="14" t="str">
        <f t="shared" si="48"/>
        <v/>
      </c>
      <c r="CJ111">
        <f t="shared" si="49"/>
        <v>1</v>
      </c>
      <c r="CK111" t="str">
        <f t="shared" si="51"/>
        <v/>
      </c>
      <c r="CM111">
        <v>1</v>
      </c>
    </row>
    <row r="112" spans="1:93" ht="16.2" thickBot="1" x14ac:dyDescent="0.35">
      <c r="A112" t="s">
        <v>39</v>
      </c>
      <c r="B112">
        <v>532695</v>
      </c>
      <c r="C112">
        <v>0</v>
      </c>
      <c r="D112" t="s">
        <v>153</v>
      </c>
      <c r="E112" t="s">
        <v>154</v>
      </c>
      <c r="F112" s="68">
        <v>44128.333333333336</v>
      </c>
      <c r="G112" t="s">
        <v>155</v>
      </c>
      <c r="H112" t="s">
        <v>376</v>
      </c>
      <c r="I112">
        <v>0</v>
      </c>
      <c r="J112">
        <v>0</v>
      </c>
      <c r="K112">
        <v>60</v>
      </c>
      <c r="L112">
        <v>10</v>
      </c>
      <c r="M112">
        <v>1.2</v>
      </c>
      <c r="N112">
        <v>50</v>
      </c>
      <c r="O112">
        <v>0</v>
      </c>
      <c r="P112">
        <v>1</v>
      </c>
      <c r="Q112">
        <v>40</v>
      </c>
      <c r="R112">
        <v>0</v>
      </c>
      <c r="S112">
        <v>1</v>
      </c>
      <c r="T112">
        <v>20</v>
      </c>
      <c r="U112">
        <v>10</v>
      </c>
      <c r="V112">
        <v>2</v>
      </c>
      <c r="W112" s="106">
        <v>0</v>
      </c>
      <c r="X112" s="106">
        <v>1</v>
      </c>
      <c r="Y112" s="105" t="str">
        <f t="shared" si="39"/>
        <v>0-1</v>
      </c>
      <c r="Z112" s="49" t="str">
        <f t="shared" si="40"/>
        <v>YES</v>
      </c>
      <c r="AA112" s="109">
        <v>0</v>
      </c>
      <c r="AB112" s="109">
        <v>3</v>
      </c>
      <c r="AC112" s="105">
        <f t="shared" si="50"/>
        <v>2</v>
      </c>
      <c r="AD112" s="49">
        <v>1</v>
      </c>
      <c r="AE112" s="9" t="str">
        <f t="shared" si="41"/>
        <v>NO</v>
      </c>
      <c r="AF112" s="49"/>
      <c r="AG112" s="49"/>
      <c r="AH112" s="49"/>
      <c r="AI112" s="49"/>
      <c r="AJ112" s="49"/>
      <c r="AK112" s="49"/>
      <c r="AL112" s="49"/>
      <c r="AM112" s="49"/>
      <c r="AN112" s="9">
        <v>22</v>
      </c>
      <c r="AO112" s="9">
        <v>84</v>
      </c>
      <c r="AP112" s="9">
        <v>90</v>
      </c>
      <c r="AQ112" s="9"/>
      <c r="AR112" s="9"/>
      <c r="AS112" s="9"/>
      <c r="AT112" s="9"/>
      <c r="AU112" s="9"/>
      <c r="AV112" s="49"/>
      <c r="AW112" s="49" t="str">
        <f t="shared" si="31"/>
        <v>Yes</v>
      </c>
      <c r="AX112" s="49">
        <f t="shared" si="32"/>
        <v>22</v>
      </c>
      <c r="AY112" s="49">
        <f t="shared" si="33"/>
        <v>1</v>
      </c>
      <c r="AZ112" s="54" t="str">
        <f t="shared" si="34"/>
        <v/>
      </c>
      <c r="BA112" s="80" t="str">
        <f t="shared" si="35"/>
        <v/>
      </c>
      <c r="BB112" s="80">
        <f t="shared" si="36"/>
        <v>1</v>
      </c>
      <c r="BI112">
        <v>22</v>
      </c>
      <c r="BR112">
        <v>84</v>
      </c>
      <c r="BS112">
        <v>90</v>
      </c>
      <c r="CA112">
        <f t="shared" si="42"/>
        <v>84</v>
      </c>
      <c r="CB112">
        <f t="shared" si="43"/>
        <v>90</v>
      </c>
      <c r="CD112">
        <f t="shared" si="44"/>
        <v>1</v>
      </c>
      <c r="CE112" t="str">
        <f t="shared" si="45"/>
        <v/>
      </c>
      <c r="CF112" t="str">
        <f t="shared" si="46"/>
        <v/>
      </c>
      <c r="CH112" s="14" t="str">
        <f t="shared" si="47"/>
        <v>No</v>
      </c>
      <c r="CI112" s="14" t="str">
        <f t="shared" si="48"/>
        <v/>
      </c>
      <c r="CJ112">
        <f t="shared" si="49"/>
        <v>1</v>
      </c>
      <c r="CK112" t="str">
        <f t="shared" si="51"/>
        <v/>
      </c>
      <c r="CM112">
        <v>1</v>
      </c>
    </row>
    <row r="113" spans="1:93" ht="16.2" thickBot="1" x14ac:dyDescent="0.35">
      <c r="A113" t="s">
        <v>39</v>
      </c>
      <c r="B113">
        <v>532587</v>
      </c>
      <c r="C113">
        <v>30075246</v>
      </c>
      <c r="D113" t="s">
        <v>196</v>
      </c>
      <c r="E113" t="s">
        <v>197</v>
      </c>
      <c r="F113" s="68">
        <v>44128.958333333336</v>
      </c>
      <c r="G113" t="s">
        <v>227</v>
      </c>
      <c r="H113" t="s">
        <v>342</v>
      </c>
      <c r="I113">
        <v>328926</v>
      </c>
      <c r="J113">
        <v>230910</v>
      </c>
      <c r="K113">
        <v>50</v>
      </c>
      <c r="L113">
        <v>0</v>
      </c>
      <c r="M113">
        <v>1</v>
      </c>
      <c r="N113">
        <v>50</v>
      </c>
      <c r="O113">
        <v>0</v>
      </c>
      <c r="P113">
        <v>1</v>
      </c>
      <c r="Q113">
        <v>67</v>
      </c>
      <c r="R113">
        <v>27</v>
      </c>
      <c r="S113">
        <v>1.68</v>
      </c>
      <c r="T113">
        <v>12</v>
      </c>
      <c r="U113">
        <v>2</v>
      </c>
      <c r="V113">
        <v>1.2</v>
      </c>
      <c r="W113" s="106">
        <v>0</v>
      </c>
      <c r="X113" s="106">
        <v>1</v>
      </c>
      <c r="Y113" s="105" t="str">
        <f t="shared" si="39"/>
        <v>0-1</v>
      </c>
      <c r="Z113" s="49" t="str">
        <f t="shared" si="40"/>
        <v>YES</v>
      </c>
      <c r="AA113" s="109">
        <v>0</v>
      </c>
      <c r="AB113" s="109">
        <v>1</v>
      </c>
      <c r="AC113" s="105">
        <f t="shared" si="50"/>
        <v>0</v>
      </c>
      <c r="AD113" s="49">
        <v>0</v>
      </c>
      <c r="AE113" s="9" t="str">
        <f t="shared" si="41"/>
        <v>NO</v>
      </c>
      <c r="AF113" s="49"/>
      <c r="AG113" s="49"/>
      <c r="AH113" s="49"/>
      <c r="AI113" s="49"/>
      <c r="AJ113" s="49"/>
      <c r="AK113" s="49"/>
      <c r="AL113" s="49"/>
      <c r="AM113" s="49"/>
      <c r="AN113" s="9">
        <v>45</v>
      </c>
      <c r="AO113" s="9"/>
      <c r="AP113" s="9"/>
      <c r="AQ113" s="9"/>
      <c r="AR113" s="9"/>
      <c r="AS113" s="9"/>
      <c r="AT113" s="9"/>
      <c r="AU113" s="9"/>
      <c r="AV113" s="49"/>
      <c r="AW113" s="49" t="str">
        <f t="shared" si="31"/>
        <v>Yes</v>
      </c>
      <c r="AX113" s="49">
        <f t="shared" si="32"/>
        <v>45</v>
      </c>
      <c r="AY113" s="49">
        <f t="shared" si="33"/>
        <v>1</v>
      </c>
      <c r="AZ113" s="54" t="str">
        <f t="shared" si="34"/>
        <v/>
      </c>
      <c r="BA113" s="80" t="str">
        <f t="shared" si="35"/>
        <v/>
      </c>
      <c r="BB113" s="80">
        <f t="shared" si="36"/>
        <v>1</v>
      </c>
      <c r="BI113">
        <v>45</v>
      </c>
      <c r="CA113" t="str">
        <f t="shared" si="42"/>
        <v/>
      </c>
      <c r="CB113" t="str">
        <f t="shared" si="43"/>
        <v/>
      </c>
      <c r="CD113" t="str">
        <f t="shared" si="44"/>
        <v/>
      </c>
      <c r="CE113" t="str">
        <f t="shared" si="45"/>
        <v/>
      </c>
      <c r="CF113">
        <f t="shared" si="46"/>
        <v>1</v>
      </c>
      <c r="CH113" s="14" t="str">
        <f t="shared" si="47"/>
        <v>No</v>
      </c>
      <c r="CI113" s="14" t="str">
        <f t="shared" si="48"/>
        <v/>
      </c>
      <c r="CJ113" t="str">
        <f t="shared" si="49"/>
        <v/>
      </c>
      <c r="CK113" t="str">
        <f t="shared" si="51"/>
        <v/>
      </c>
      <c r="CO113">
        <v>1</v>
      </c>
    </row>
    <row r="114" spans="1:93" ht="16.2" thickBot="1" x14ac:dyDescent="0.35">
      <c r="A114" t="s">
        <v>39</v>
      </c>
      <c r="B114">
        <v>533475</v>
      </c>
      <c r="C114">
        <v>30078864</v>
      </c>
      <c r="D114" t="s">
        <v>88</v>
      </c>
      <c r="E114" t="s">
        <v>89</v>
      </c>
      <c r="F114" s="68">
        <v>44129.5</v>
      </c>
      <c r="G114" t="s">
        <v>377</v>
      </c>
      <c r="H114" t="s">
        <v>187</v>
      </c>
      <c r="I114">
        <v>19329561</v>
      </c>
      <c r="J114">
        <v>46981</v>
      </c>
      <c r="K114">
        <v>50</v>
      </c>
      <c r="L114">
        <v>0</v>
      </c>
      <c r="M114">
        <v>1</v>
      </c>
      <c r="N114">
        <v>50</v>
      </c>
      <c r="O114">
        <v>0</v>
      </c>
      <c r="P114">
        <v>1</v>
      </c>
      <c r="Q114">
        <v>45</v>
      </c>
      <c r="R114">
        <v>5</v>
      </c>
      <c r="S114">
        <v>1.1299999999999999</v>
      </c>
      <c r="T114">
        <v>20</v>
      </c>
      <c r="U114">
        <v>10</v>
      </c>
      <c r="V114">
        <v>2</v>
      </c>
      <c r="W114" s="106">
        <v>0</v>
      </c>
      <c r="X114" s="106">
        <v>2</v>
      </c>
      <c r="Y114" s="105" t="str">
        <f t="shared" si="39"/>
        <v>0-2</v>
      </c>
      <c r="Z114" s="49" t="str">
        <f t="shared" si="40"/>
        <v>NO</v>
      </c>
      <c r="AA114" s="109">
        <v>1</v>
      </c>
      <c r="AB114" s="109">
        <v>2</v>
      </c>
      <c r="AC114" s="105">
        <f t="shared" si="50"/>
        <v>1</v>
      </c>
      <c r="AD114" s="49"/>
      <c r="AE114" s="9" t="str">
        <f t="shared" si="41"/>
        <v>YES</v>
      </c>
      <c r="AF114" s="49"/>
      <c r="AG114" s="49"/>
      <c r="AH114" s="49"/>
      <c r="AI114" s="49"/>
      <c r="AJ114" s="49"/>
      <c r="AK114" s="49"/>
      <c r="AL114" s="49"/>
      <c r="AM114" s="49"/>
      <c r="AN114" s="9">
        <v>6</v>
      </c>
      <c r="AO114" s="9">
        <v>32</v>
      </c>
      <c r="AP114" s="9">
        <v>61</v>
      </c>
      <c r="AQ114" s="9"/>
      <c r="AR114" s="9"/>
      <c r="AS114" s="9"/>
      <c r="AT114" s="9"/>
      <c r="AU114" s="9"/>
      <c r="AV114" s="49"/>
      <c r="AW114" s="49" t="str">
        <f t="shared" si="31"/>
        <v>Yes</v>
      </c>
      <c r="AX114" s="49">
        <f t="shared" si="32"/>
        <v>6</v>
      </c>
      <c r="AY114" s="49">
        <f t="shared" si="33"/>
        <v>0</v>
      </c>
      <c r="AZ114" s="54" t="str">
        <f t="shared" si="34"/>
        <v>Yes</v>
      </c>
      <c r="BA114" s="80" t="str">
        <f t="shared" si="35"/>
        <v>Yes</v>
      </c>
      <c r="BB114" s="80">
        <f t="shared" si="36"/>
        <v>0</v>
      </c>
      <c r="BI114">
        <v>6</v>
      </c>
      <c r="BJ114">
        <v>32</v>
      </c>
      <c r="BR114">
        <v>61</v>
      </c>
      <c r="CA114">
        <f t="shared" si="42"/>
        <v>61</v>
      </c>
      <c r="CB114" t="str">
        <f t="shared" si="43"/>
        <v/>
      </c>
      <c r="CD114">
        <f t="shared" si="44"/>
        <v>1</v>
      </c>
      <c r="CE114" t="str">
        <f t="shared" si="45"/>
        <v/>
      </c>
      <c r="CF114" t="str">
        <f t="shared" si="46"/>
        <v/>
      </c>
      <c r="CH114" s="14" t="str">
        <f t="shared" si="47"/>
        <v>Yes</v>
      </c>
      <c r="CI114" s="14" t="str">
        <f t="shared" si="48"/>
        <v/>
      </c>
      <c r="CJ114" t="str">
        <f t="shared" si="49"/>
        <v/>
      </c>
      <c r="CK114" t="str">
        <f t="shared" si="51"/>
        <v>1</v>
      </c>
      <c r="CN114">
        <v>1</v>
      </c>
    </row>
    <row r="115" spans="1:93" ht="16.2" thickBot="1" x14ac:dyDescent="0.35">
      <c r="A115" t="s">
        <v>39</v>
      </c>
      <c r="B115">
        <v>533330</v>
      </c>
      <c r="C115">
        <v>30073318</v>
      </c>
      <c r="D115" t="s">
        <v>301</v>
      </c>
      <c r="E115" t="s">
        <v>87</v>
      </c>
      <c r="F115" s="68">
        <v>44129.5625</v>
      </c>
      <c r="G115" t="s">
        <v>378</v>
      </c>
      <c r="H115" t="s">
        <v>379</v>
      </c>
      <c r="I115">
        <v>503146</v>
      </c>
      <c r="J115">
        <v>10165624</v>
      </c>
      <c r="K115">
        <v>50</v>
      </c>
      <c r="L115">
        <v>0</v>
      </c>
      <c r="M115">
        <v>1</v>
      </c>
      <c r="N115">
        <v>66</v>
      </c>
      <c r="O115">
        <v>16</v>
      </c>
      <c r="P115">
        <v>1.32</v>
      </c>
      <c r="Q115">
        <v>40</v>
      </c>
      <c r="R115">
        <v>0</v>
      </c>
      <c r="S115">
        <v>1</v>
      </c>
      <c r="T115">
        <v>10</v>
      </c>
      <c r="U115">
        <v>0</v>
      </c>
      <c r="V115">
        <v>1</v>
      </c>
      <c r="W115" s="106">
        <v>0</v>
      </c>
      <c r="X115" s="106">
        <v>0</v>
      </c>
      <c r="Y115" s="105" t="str">
        <f t="shared" si="39"/>
        <v>0-0</v>
      </c>
      <c r="Z115" s="49" t="str">
        <f t="shared" si="40"/>
        <v>NO</v>
      </c>
      <c r="AA115" s="109">
        <v>0</v>
      </c>
      <c r="AB115" s="109">
        <v>2</v>
      </c>
      <c r="AC115" s="105">
        <f t="shared" si="50"/>
        <v>2</v>
      </c>
      <c r="AD115" s="49"/>
      <c r="AE115" s="9" t="str">
        <f t="shared" si="41"/>
        <v>NO</v>
      </c>
      <c r="AF115" s="49"/>
      <c r="AG115" s="49"/>
      <c r="AH115" s="49"/>
      <c r="AI115" s="49"/>
      <c r="AJ115" s="49"/>
      <c r="AK115" s="49"/>
      <c r="AL115" s="49"/>
      <c r="AM115" s="49"/>
      <c r="AN115" s="9">
        <v>90</v>
      </c>
      <c r="AO115" s="9">
        <v>90</v>
      </c>
      <c r="AP115" s="9"/>
      <c r="AQ115" s="9"/>
      <c r="AR115" s="9"/>
      <c r="AS115" s="9"/>
      <c r="AT115" s="9"/>
      <c r="AU115" s="9"/>
      <c r="AV115" s="49"/>
      <c r="AW115" s="49" t="str">
        <f t="shared" si="31"/>
        <v>No</v>
      </c>
      <c r="AX115" s="49">
        <f t="shared" si="32"/>
        <v>90</v>
      </c>
      <c r="AY115" s="49">
        <f t="shared" si="33"/>
        <v>0</v>
      </c>
      <c r="AZ115" s="54" t="str">
        <f t="shared" si="34"/>
        <v/>
      </c>
      <c r="BA115" s="80" t="str">
        <f t="shared" si="35"/>
        <v/>
      </c>
      <c r="BB115" s="80">
        <f t="shared" si="36"/>
        <v>0</v>
      </c>
      <c r="BR115">
        <v>90</v>
      </c>
      <c r="BS115">
        <v>90</v>
      </c>
      <c r="CA115">
        <f t="shared" si="42"/>
        <v>90</v>
      </c>
      <c r="CB115">
        <f t="shared" si="43"/>
        <v>90</v>
      </c>
      <c r="CD115">
        <f t="shared" si="44"/>
        <v>1</v>
      </c>
      <c r="CE115" t="str">
        <f t="shared" si="45"/>
        <v/>
      </c>
      <c r="CF115" t="str">
        <f t="shared" si="46"/>
        <v/>
      </c>
      <c r="CH115" s="14" t="str">
        <f t="shared" si="47"/>
        <v>No</v>
      </c>
      <c r="CI115" s="14" t="str">
        <f t="shared" si="48"/>
        <v/>
      </c>
      <c r="CJ115">
        <f t="shared" si="49"/>
        <v>1</v>
      </c>
      <c r="CK115" t="str">
        <f t="shared" si="51"/>
        <v/>
      </c>
      <c r="CM115">
        <v>1</v>
      </c>
    </row>
    <row r="116" spans="1:93" ht="16.2" thickBot="1" x14ac:dyDescent="0.35">
      <c r="A116" t="s">
        <v>39</v>
      </c>
      <c r="B116">
        <v>533291</v>
      </c>
      <c r="C116">
        <v>30062741</v>
      </c>
      <c r="D116" t="s">
        <v>19</v>
      </c>
      <c r="E116" t="s">
        <v>32</v>
      </c>
      <c r="F116" s="68">
        <v>44129.708333333336</v>
      </c>
      <c r="G116" t="s">
        <v>315</v>
      </c>
      <c r="H116" t="s">
        <v>380</v>
      </c>
      <c r="I116">
        <v>132563</v>
      </c>
      <c r="J116">
        <v>2440424</v>
      </c>
      <c r="K116">
        <v>50</v>
      </c>
      <c r="L116">
        <v>0</v>
      </c>
      <c r="M116">
        <v>1</v>
      </c>
      <c r="N116">
        <v>50</v>
      </c>
      <c r="O116">
        <v>0</v>
      </c>
      <c r="P116">
        <v>1</v>
      </c>
      <c r="Q116">
        <v>60</v>
      </c>
      <c r="R116">
        <v>20</v>
      </c>
      <c r="S116">
        <v>1.5</v>
      </c>
      <c r="T116">
        <v>20</v>
      </c>
      <c r="U116">
        <v>10</v>
      </c>
      <c r="V116">
        <v>2</v>
      </c>
      <c r="W116" s="106">
        <v>0</v>
      </c>
      <c r="X116" s="106">
        <v>0</v>
      </c>
      <c r="Y116" s="105" t="str">
        <f t="shared" si="39"/>
        <v>0-0</v>
      </c>
      <c r="Z116" s="49" t="str">
        <f t="shared" si="40"/>
        <v>NO</v>
      </c>
      <c r="AA116" s="109">
        <v>1</v>
      </c>
      <c r="AB116" s="109">
        <v>1</v>
      </c>
      <c r="AC116" s="105">
        <f t="shared" si="50"/>
        <v>2</v>
      </c>
      <c r="AD116" s="49"/>
      <c r="AE116" s="9" t="str">
        <f t="shared" si="41"/>
        <v>YES</v>
      </c>
      <c r="AF116" s="49"/>
      <c r="AG116" s="49"/>
      <c r="AH116" s="49"/>
      <c r="AI116" s="49"/>
      <c r="AJ116" s="49"/>
      <c r="AK116" s="49"/>
      <c r="AL116" s="49"/>
      <c r="AM116" s="49"/>
      <c r="AN116" s="9">
        <v>59</v>
      </c>
      <c r="AO116" s="9">
        <v>82</v>
      </c>
      <c r="AP116" s="9"/>
      <c r="AQ116" s="9"/>
      <c r="AR116" s="9"/>
      <c r="AS116" s="9"/>
      <c r="AT116" s="9"/>
      <c r="AU116" s="9"/>
      <c r="AV116" s="49"/>
      <c r="AW116" s="49" t="str">
        <f t="shared" si="31"/>
        <v>No</v>
      </c>
      <c r="AX116" s="49">
        <f t="shared" si="32"/>
        <v>59</v>
      </c>
      <c r="AY116" s="49">
        <f t="shared" si="33"/>
        <v>0</v>
      </c>
      <c r="AZ116" s="54" t="str">
        <f t="shared" si="34"/>
        <v/>
      </c>
      <c r="BA116" s="80" t="str">
        <f t="shared" si="35"/>
        <v/>
      </c>
      <c r="BB116" s="80">
        <f t="shared" si="36"/>
        <v>0</v>
      </c>
      <c r="BR116">
        <v>59</v>
      </c>
      <c r="BS116">
        <v>82</v>
      </c>
      <c r="CA116">
        <f t="shared" si="42"/>
        <v>59</v>
      </c>
      <c r="CB116">
        <f t="shared" si="43"/>
        <v>82</v>
      </c>
      <c r="CD116" t="str">
        <f t="shared" si="44"/>
        <v/>
      </c>
      <c r="CE116">
        <f t="shared" si="45"/>
        <v>1</v>
      </c>
      <c r="CF116" t="str">
        <f t="shared" si="46"/>
        <v/>
      </c>
      <c r="CH116" s="14" t="str">
        <f t="shared" si="47"/>
        <v>Yes</v>
      </c>
      <c r="CI116" s="14" t="str">
        <f t="shared" si="48"/>
        <v>1</v>
      </c>
      <c r="CJ116" t="str">
        <f t="shared" si="49"/>
        <v/>
      </c>
      <c r="CK116" t="str">
        <f t="shared" si="51"/>
        <v/>
      </c>
      <c r="CM116">
        <v>1</v>
      </c>
    </row>
    <row r="117" spans="1:93" ht="16.2" thickBot="1" x14ac:dyDescent="0.35">
      <c r="A117" t="s">
        <v>39</v>
      </c>
      <c r="B117">
        <v>534472</v>
      </c>
      <c r="C117">
        <v>0</v>
      </c>
      <c r="D117" t="s">
        <v>88</v>
      </c>
      <c r="E117" t="s">
        <v>89</v>
      </c>
      <c r="F117" s="68">
        <v>44130.5</v>
      </c>
      <c r="G117" t="s">
        <v>381</v>
      </c>
      <c r="H117" t="s">
        <v>91</v>
      </c>
      <c r="I117">
        <v>0</v>
      </c>
      <c r="J117">
        <v>0</v>
      </c>
      <c r="K117">
        <v>50</v>
      </c>
      <c r="L117">
        <v>0</v>
      </c>
      <c r="M117">
        <v>1</v>
      </c>
      <c r="N117">
        <v>60</v>
      </c>
      <c r="O117">
        <v>10</v>
      </c>
      <c r="P117">
        <v>1.2</v>
      </c>
      <c r="Q117">
        <v>60</v>
      </c>
      <c r="R117">
        <v>20</v>
      </c>
      <c r="S117">
        <v>1.5</v>
      </c>
      <c r="T117">
        <v>20</v>
      </c>
      <c r="U117">
        <v>10</v>
      </c>
      <c r="V117">
        <v>2</v>
      </c>
      <c r="W117" s="105">
        <v>1</v>
      </c>
      <c r="X117" s="105">
        <v>1</v>
      </c>
      <c r="Y117" s="105" t="str">
        <f t="shared" si="39"/>
        <v>1-1</v>
      </c>
      <c r="Z117" s="49" t="str">
        <f t="shared" si="40"/>
        <v>NO</v>
      </c>
      <c r="AA117" s="109">
        <v>1</v>
      </c>
      <c r="AB117" s="109">
        <v>2</v>
      </c>
      <c r="AC117" s="105">
        <f t="shared" si="50"/>
        <v>1</v>
      </c>
      <c r="AD117" s="49"/>
      <c r="AE117" s="9" t="str">
        <f t="shared" si="41"/>
        <v>YES</v>
      </c>
      <c r="AF117" s="49"/>
      <c r="AG117" s="49"/>
      <c r="AH117" s="49"/>
      <c r="AI117" s="49"/>
      <c r="AJ117" s="49"/>
      <c r="AK117" s="49"/>
      <c r="AL117" s="49"/>
      <c r="AM117" s="49"/>
      <c r="AN117" s="9">
        <v>6</v>
      </c>
      <c r="AO117" s="9">
        <v>29</v>
      </c>
      <c r="AP117" s="9">
        <v>57</v>
      </c>
      <c r="AQ117" s="9"/>
      <c r="AR117" s="9"/>
      <c r="AS117" s="9"/>
      <c r="AT117" s="9"/>
      <c r="AU117" s="9"/>
      <c r="AV117" s="49"/>
      <c r="AW117" s="49" t="str">
        <f t="shared" si="31"/>
        <v>Yes</v>
      </c>
      <c r="AX117" s="49">
        <f t="shared" si="32"/>
        <v>6</v>
      </c>
      <c r="AY117" s="49">
        <f t="shared" si="33"/>
        <v>0</v>
      </c>
      <c r="AZ117" s="54" t="str">
        <f t="shared" si="34"/>
        <v>Yes</v>
      </c>
      <c r="BA117" s="80" t="str">
        <f t="shared" si="35"/>
        <v>Yes</v>
      </c>
      <c r="BB117" s="80">
        <f t="shared" si="36"/>
        <v>0</v>
      </c>
      <c r="BI117">
        <v>6</v>
      </c>
      <c r="BJ117">
        <v>29</v>
      </c>
      <c r="BR117">
        <v>57</v>
      </c>
      <c r="CA117">
        <f t="shared" si="42"/>
        <v>57</v>
      </c>
      <c r="CB117" t="str">
        <f t="shared" si="43"/>
        <v/>
      </c>
      <c r="CD117" t="str">
        <f t="shared" si="44"/>
        <v/>
      </c>
      <c r="CE117">
        <f t="shared" si="45"/>
        <v>1</v>
      </c>
      <c r="CF117" t="str">
        <f t="shared" si="46"/>
        <v/>
      </c>
      <c r="CH117" s="14" t="str">
        <f t="shared" si="47"/>
        <v>Yes</v>
      </c>
      <c r="CI117" s="14" t="str">
        <f t="shared" si="48"/>
        <v/>
      </c>
      <c r="CJ117" t="str">
        <f t="shared" si="49"/>
        <v/>
      </c>
      <c r="CK117" t="str">
        <f t="shared" si="51"/>
        <v>1</v>
      </c>
      <c r="CN117">
        <v>1</v>
      </c>
    </row>
    <row r="118" spans="1:93" ht="16.2" thickBot="1" x14ac:dyDescent="0.35">
      <c r="A118" t="s">
        <v>39</v>
      </c>
      <c r="B118">
        <v>535710</v>
      </c>
      <c r="C118">
        <v>0</v>
      </c>
      <c r="D118" t="s">
        <v>192</v>
      </c>
      <c r="E118" t="s">
        <v>193</v>
      </c>
      <c r="F118" s="68">
        <v>44135.5</v>
      </c>
      <c r="G118" t="s">
        <v>222</v>
      </c>
      <c r="H118" t="s">
        <v>382</v>
      </c>
      <c r="I118">
        <v>0</v>
      </c>
      <c r="J118">
        <v>0</v>
      </c>
      <c r="K118">
        <v>80</v>
      </c>
      <c r="L118">
        <v>30</v>
      </c>
      <c r="M118">
        <v>1.6</v>
      </c>
      <c r="N118">
        <v>50</v>
      </c>
      <c r="O118">
        <v>0</v>
      </c>
      <c r="P118">
        <v>1</v>
      </c>
      <c r="Q118">
        <v>45</v>
      </c>
      <c r="R118">
        <v>5</v>
      </c>
      <c r="S118">
        <v>1.1299999999999999</v>
      </c>
      <c r="T118">
        <v>11</v>
      </c>
      <c r="U118">
        <v>1</v>
      </c>
      <c r="V118">
        <v>1.1000000000000001</v>
      </c>
      <c r="W118" s="106">
        <v>0</v>
      </c>
      <c r="X118" s="106">
        <v>0</v>
      </c>
      <c r="Y118" s="105" t="str">
        <f t="shared" si="39"/>
        <v>0-0</v>
      </c>
      <c r="Z118" s="49" t="str">
        <f t="shared" si="40"/>
        <v>NO</v>
      </c>
      <c r="AA118" s="109">
        <v>0</v>
      </c>
      <c r="AB118" s="109">
        <v>1</v>
      </c>
      <c r="AC118" s="105">
        <f t="shared" si="50"/>
        <v>1</v>
      </c>
      <c r="AD118" s="49"/>
      <c r="AE118" s="9" t="str">
        <f t="shared" si="41"/>
        <v>NO</v>
      </c>
      <c r="AF118" s="49"/>
      <c r="AG118" s="49"/>
      <c r="AH118" s="49"/>
      <c r="AI118" s="49"/>
      <c r="AJ118" s="49"/>
      <c r="AK118" s="49"/>
      <c r="AL118" s="49"/>
      <c r="AM118" s="49"/>
      <c r="AN118" s="9">
        <v>90</v>
      </c>
      <c r="AO118" s="9"/>
      <c r="AP118" s="9"/>
      <c r="AQ118" s="9"/>
      <c r="AR118" s="9"/>
      <c r="AS118" s="9"/>
      <c r="AT118" s="9"/>
      <c r="AU118" s="9"/>
      <c r="AV118" s="49"/>
      <c r="AW118" s="49" t="str">
        <f t="shared" si="31"/>
        <v>No</v>
      </c>
      <c r="AX118" s="49">
        <f t="shared" si="32"/>
        <v>90</v>
      </c>
      <c r="AY118" s="49">
        <f t="shared" si="33"/>
        <v>0</v>
      </c>
      <c r="AZ118" s="54" t="str">
        <f t="shared" si="34"/>
        <v/>
      </c>
      <c r="BA118" s="80" t="str">
        <f t="shared" si="35"/>
        <v/>
      </c>
      <c r="BB118" s="80">
        <f t="shared" si="36"/>
        <v>0</v>
      </c>
      <c r="BR118">
        <v>90</v>
      </c>
      <c r="CA118">
        <f t="shared" si="42"/>
        <v>90</v>
      </c>
      <c r="CB118" t="str">
        <f t="shared" si="43"/>
        <v/>
      </c>
      <c r="CD118">
        <f t="shared" si="44"/>
        <v>1</v>
      </c>
      <c r="CE118" t="str">
        <f t="shared" si="45"/>
        <v/>
      </c>
      <c r="CF118" t="str">
        <f t="shared" si="46"/>
        <v/>
      </c>
      <c r="CH118" s="14" t="str">
        <f t="shared" si="47"/>
        <v>No</v>
      </c>
      <c r="CI118" s="14" t="str">
        <f t="shared" si="48"/>
        <v/>
      </c>
      <c r="CJ118" t="str">
        <f t="shared" si="49"/>
        <v/>
      </c>
      <c r="CK118" t="str">
        <f t="shared" si="51"/>
        <v/>
      </c>
      <c r="CO118">
        <v>1</v>
      </c>
    </row>
    <row r="119" spans="1:93" ht="16.2" thickBot="1" x14ac:dyDescent="0.35">
      <c r="A119" t="s">
        <v>39</v>
      </c>
      <c r="B119">
        <v>535625</v>
      </c>
      <c r="C119">
        <v>30085426</v>
      </c>
      <c r="D119" t="s">
        <v>301</v>
      </c>
      <c r="E119" t="s">
        <v>87</v>
      </c>
      <c r="F119" s="68">
        <v>44135.5625</v>
      </c>
      <c r="G119" t="s">
        <v>383</v>
      </c>
      <c r="H119" t="s">
        <v>303</v>
      </c>
      <c r="I119">
        <v>13313119</v>
      </c>
      <c r="J119">
        <v>4020902</v>
      </c>
      <c r="K119">
        <v>80</v>
      </c>
      <c r="L119">
        <v>30</v>
      </c>
      <c r="M119">
        <v>1.6</v>
      </c>
      <c r="N119">
        <v>80</v>
      </c>
      <c r="O119">
        <v>30</v>
      </c>
      <c r="P119">
        <v>1.6</v>
      </c>
      <c r="Q119">
        <v>40</v>
      </c>
      <c r="R119">
        <v>0</v>
      </c>
      <c r="S119">
        <v>1</v>
      </c>
      <c r="T119">
        <v>10</v>
      </c>
      <c r="U119">
        <v>0</v>
      </c>
      <c r="V119">
        <v>1</v>
      </c>
      <c r="W119" s="106">
        <v>0</v>
      </c>
      <c r="X119" s="106">
        <v>0</v>
      </c>
      <c r="Y119" s="105" t="str">
        <f t="shared" si="39"/>
        <v>0-0</v>
      </c>
      <c r="Z119" s="49" t="str">
        <f t="shared" si="40"/>
        <v>NO</v>
      </c>
      <c r="AA119" s="109">
        <v>2</v>
      </c>
      <c r="AB119" s="109">
        <v>0</v>
      </c>
      <c r="AC119" s="105">
        <f t="shared" si="50"/>
        <v>2</v>
      </c>
      <c r="AD119" s="49"/>
      <c r="AE119" s="9" t="str">
        <f t="shared" si="41"/>
        <v>NO</v>
      </c>
      <c r="AF119" s="49"/>
      <c r="AG119" s="49"/>
      <c r="AH119" s="49"/>
      <c r="AI119" s="49"/>
      <c r="AJ119" s="49"/>
      <c r="AK119" s="49"/>
      <c r="AL119" s="49"/>
      <c r="AM119" s="49"/>
      <c r="AN119" s="9">
        <v>66</v>
      </c>
      <c r="AO119" s="9">
        <v>82</v>
      </c>
      <c r="AP119" s="9"/>
      <c r="AQ119" s="9"/>
      <c r="AR119" s="9"/>
      <c r="AS119" s="9"/>
      <c r="AT119" s="9"/>
      <c r="AU119" s="9"/>
      <c r="AV119" s="49"/>
      <c r="AW119" s="49" t="str">
        <f t="shared" si="31"/>
        <v>No</v>
      </c>
      <c r="AX119" s="49">
        <f t="shared" si="32"/>
        <v>66</v>
      </c>
      <c r="AY119" s="49">
        <f t="shared" si="33"/>
        <v>0</v>
      </c>
      <c r="AZ119" s="54" t="str">
        <f t="shared" si="34"/>
        <v/>
      </c>
      <c r="BA119" s="80" t="str">
        <f t="shared" si="35"/>
        <v/>
      </c>
      <c r="BB119" s="80">
        <f t="shared" si="36"/>
        <v>0</v>
      </c>
      <c r="BR119">
        <v>66</v>
      </c>
      <c r="BS119">
        <v>82</v>
      </c>
      <c r="CA119">
        <f t="shared" si="42"/>
        <v>66</v>
      </c>
      <c r="CB119">
        <f t="shared" si="43"/>
        <v>82</v>
      </c>
      <c r="CD119">
        <f t="shared" si="44"/>
        <v>1</v>
      </c>
      <c r="CE119" t="str">
        <f t="shared" si="45"/>
        <v/>
      </c>
      <c r="CF119" t="str">
        <f t="shared" si="46"/>
        <v/>
      </c>
      <c r="CH119" s="14" t="str">
        <f t="shared" si="47"/>
        <v>No</v>
      </c>
      <c r="CI119" s="14" t="str">
        <f t="shared" si="48"/>
        <v/>
      </c>
      <c r="CJ119">
        <f t="shared" si="49"/>
        <v>1</v>
      </c>
      <c r="CK119" t="str">
        <f t="shared" si="51"/>
        <v/>
      </c>
      <c r="CM119">
        <v>1</v>
      </c>
    </row>
    <row r="120" spans="1:93" ht="16.2" thickBot="1" x14ac:dyDescent="0.35">
      <c r="A120" t="s">
        <v>39</v>
      </c>
      <c r="B120">
        <v>536205</v>
      </c>
      <c r="C120">
        <v>30086835</v>
      </c>
      <c r="D120" t="s">
        <v>76</v>
      </c>
      <c r="E120" t="s">
        <v>390</v>
      </c>
      <c r="F120" s="68">
        <v>44135.625</v>
      </c>
      <c r="G120" t="s">
        <v>391</v>
      </c>
      <c r="H120" t="s">
        <v>392</v>
      </c>
      <c r="I120">
        <v>3396710</v>
      </c>
      <c r="J120">
        <v>256171</v>
      </c>
      <c r="K120">
        <v>60</v>
      </c>
      <c r="L120">
        <v>10</v>
      </c>
      <c r="M120">
        <v>1.2</v>
      </c>
      <c r="N120">
        <v>60</v>
      </c>
      <c r="O120">
        <v>10</v>
      </c>
      <c r="P120">
        <v>1.2</v>
      </c>
      <c r="Q120">
        <v>40</v>
      </c>
      <c r="R120">
        <v>0</v>
      </c>
      <c r="S120">
        <v>1</v>
      </c>
      <c r="T120">
        <v>10</v>
      </c>
      <c r="U120">
        <v>0</v>
      </c>
      <c r="V120">
        <v>1</v>
      </c>
      <c r="W120" s="106">
        <v>1</v>
      </c>
      <c r="X120" s="106">
        <v>0</v>
      </c>
      <c r="Y120" s="105" t="str">
        <f t="shared" si="39"/>
        <v>1-0</v>
      </c>
      <c r="Z120" s="49" t="str">
        <f t="shared" si="40"/>
        <v>YES</v>
      </c>
      <c r="AA120" s="109">
        <v>2</v>
      </c>
      <c r="AB120" s="109">
        <v>0</v>
      </c>
      <c r="AC120" s="105">
        <f t="shared" si="50"/>
        <v>1</v>
      </c>
      <c r="AD120" s="49">
        <v>1</v>
      </c>
      <c r="AE120" s="9" t="str">
        <f t="shared" si="41"/>
        <v>NO</v>
      </c>
      <c r="AF120" s="49"/>
      <c r="AG120" s="49"/>
      <c r="AH120" s="49"/>
      <c r="AI120" s="49"/>
      <c r="AJ120" s="49"/>
      <c r="AK120" s="49"/>
      <c r="AL120" s="49"/>
      <c r="AM120" s="49"/>
      <c r="AN120" s="9">
        <v>1</v>
      </c>
      <c r="AO120" s="9">
        <v>76</v>
      </c>
      <c r="AP120" s="9"/>
      <c r="AQ120" s="9"/>
      <c r="AR120" s="9"/>
      <c r="AS120" s="9"/>
      <c r="AT120" s="9"/>
      <c r="AU120" s="9"/>
      <c r="AV120" s="49"/>
      <c r="AW120" s="49" t="str">
        <f t="shared" si="31"/>
        <v>Yes</v>
      </c>
      <c r="AX120" s="49">
        <f t="shared" si="32"/>
        <v>1</v>
      </c>
      <c r="AY120" s="49">
        <f t="shared" si="33"/>
        <v>0</v>
      </c>
      <c r="AZ120" s="54" t="str">
        <f t="shared" si="34"/>
        <v>Yes</v>
      </c>
      <c r="BA120" s="80" t="str">
        <f t="shared" si="35"/>
        <v>Yes</v>
      </c>
      <c r="BB120" s="80">
        <f t="shared" si="36"/>
        <v>0</v>
      </c>
      <c r="BI120">
        <v>1</v>
      </c>
      <c r="BR120">
        <v>76</v>
      </c>
      <c r="CA120">
        <f t="shared" si="42"/>
        <v>76</v>
      </c>
      <c r="CB120" t="str">
        <f t="shared" si="43"/>
        <v/>
      </c>
      <c r="CD120">
        <f t="shared" si="44"/>
        <v>1</v>
      </c>
      <c r="CE120" t="str">
        <f t="shared" si="45"/>
        <v/>
      </c>
      <c r="CF120" t="str">
        <f t="shared" si="46"/>
        <v/>
      </c>
      <c r="CH120" s="14" t="str">
        <f t="shared" si="47"/>
        <v>No</v>
      </c>
      <c r="CI120" s="14" t="str">
        <f t="shared" si="48"/>
        <v/>
      </c>
      <c r="CJ120" t="str">
        <f t="shared" si="49"/>
        <v/>
      </c>
      <c r="CK120" t="str">
        <f t="shared" si="51"/>
        <v/>
      </c>
      <c r="CO120">
        <v>1</v>
      </c>
    </row>
    <row r="121" spans="1:93" ht="16.2" thickBot="1" x14ac:dyDescent="0.35">
      <c r="A121" t="s">
        <v>39</v>
      </c>
      <c r="B121">
        <v>535714</v>
      </c>
      <c r="C121">
        <v>30091747</v>
      </c>
      <c r="D121" t="s">
        <v>192</v>
      </c>
      <c r="E121" t="s">
        <v>193</v>
      </c>
      <c r="F121" s="68">
        <v>44135.666666666664</v>
      </c>
      <c r="G121" t="s">
        <v>388</v>
      </c>
      <c r="H121" t="s">
        <v>389</v>
      </c>
      <c r="I121">
        <v>46980</v>
      </c>
      <c r="J121">
        <v>13082371</v>
      </c>
      <c r="K121">
        <v>60</v>
      </c>
      <c r="L121">
        <v>10</v>
      </c>
      <c r="M121">
        <v>1.2</v>
      </c>
      <c r="N121">
        <v>60</v>
      </c>
      <c r="O121">
        <v>10</v>
      </c>
      <c r="P121">
        <v>1.2</v>
      </c>
      <c r="Q121">
        <v>50</v>
      </c>
      <c r="R121">
        <v>10</v>
      </c>
      <c r="S121">
        <v>1.25</v>
      </c>
      <c r="T121">
        <v>10</v>
      </c>
      <c r="U121">
        <v>0</v>
      </c>
      <c r="V121">
        <v>1</v>
      </c>
      <c r="W121" s="106">
        <v>0</v>
      </c>
      <c r="X121" s="106">
        <v>0</v>
      </c>
      <c r="Y121" s="105" t="str">
        <f t="shared" si="39"/>
        <v>0-0</v>
      </c>
      <c r="Z121" s="49" t="str">
        <f t="shared" si="40"/>
        <v>NO</v>
      </c>
      <c r="AA121" s="109">
        <v>2</v>
      </c>
      <c r="AB121" s="109">
        <v>0</v>
      </c>
      <c r="AC121" s="105">
        <f t="shared" si="50"/>
        <v>2</v>
      </c>
      <c r="AD121" s="49"/>
      <c r="AE121" s="9" t="str">
        <f t="shared" si="41"/>
        <v>NO</v>
      </c>
      <c r="AF121" s="49"/>
      <c r="AG121" s="49"/>
      <c r="AH121" s="49"/>
      <c r="AI121" s="49"/>
      <c r="AJ121" s="49"/>
      <c r="AK121" s="49"/>
      <c r="AL121" s="49"/>
      <c r="AM121" s="49"/>
      <c r="AN121" s="9">
        <v>47</v>
      </c>
      <c r="AO121" s="9">
        <v>71</v>
      </c>
      <c r="AP121" s="9"/>
      <c r="AQ121" s="9"/>
      <c r="AR121" s="9"/>
      <c r="AS121" s="9"/>
      <c r="AT121" s="9"/>
      <c r="AU121" s="9"/>
      <c r="AV121" s="49"/>
      <c r="AW121" s="49" t="str">
        <f t="shared" si="31"/>
        <v>No</v>
      </c>
      <c r="AX121" s="49">
        <f t="shared" si="32"/>
        <v>47</v>
      </c>
      <c r="AY121" s="49">
        <f t="shared" si="33"/>
        <v>0</v>
      </c>
      <c r="AZ121" s="54" t="str">
        <f t="shared" si="34"/>
        <v/>
      </c>
      <c r="BA121" s="80" t="str">
        <f t="shared" si="35"/>
        <v/>
      </c>
      <c r="BB121" s="80">
        <f t="shared" si="36"/>
        <v>0</v>
      </c>
      <c r="BR121">
        <v>47</v>
      </c>
      <c r="BS121">
        <v>71</v>
      </c>
      <c r="CA121">
        <f t="shared" si="42"/>
        <v>47</v>
      </c>
      <c r="CB121">
        <f t="shared" si="43"/>
        <v>71</v>
      </c>
      <c r="CD121" t="str">
        <f t="shared" si="44"/>
        <v/>
      </c>
      <c r="CE121">
        <f t="shared" si="45"/>
        <v>1</v>
      </c>
      <c r="CF121" t="str">
        <f t="shared" si="46"/>
        <v/>
      </c>
      <c r="CH121" s="14" t="str">
        <f t="shared" si="47"/>
        <v>Yes</v>
      </c>
      <c r="CI121" s="14" t="str">
        <f t="shared" si="48"/>
        <v>1</v>
      </c>
      <c r="CJ121" t="str">
        <f t="shared" si="49"/>
        <v/>
      </c>
      <c r="CK121" t="str">
        <f t="shared" si="51"/>
        <v/>
      </c>
      <c r="CM121">
        <v>1</v>
      </c>
    </row>
    <row r="122" spans="1:93" ht="16.2" thickBot="1" x14ac:dyDescent="0.35">
      <c r="A122" t="s">
        <v>39</v>
      </c>
      <c r="B122">
        <v>535614</v>
      </c>
      <c r="C122">
        <v>30089546</v>
      </c>
      <c r="D122" t="s">
        <v>384</v>
      </c>
      <c r="E122" t="s">
        <v>385</v>
      </c>
      <c r="F122" s="68">
        <v>44135.666666666664</v>
      </c>
      <c r="G122" t="s">
        <v>386</v>
      </c>
      <c r="H122" t="s">
        <v>387</v>
      </c>
      <c r="I122">
        <v>427643</v>
      </c>
      <c r="J122">
        <v>4985275</v>
      </c>
      <c r="K122">
        <v>66</v>
      </c>
      <c r="L122">
        <v>16</v>
      </c>
      <c r="M122">
        <v>1.32</v>
      </c>
      <c r="N122">
        <v>50</v>
      </c>
      <c r="O122">
        <v>0</v>
      </c>
      <c r="P122">
        <v>1</v>
      </c>
      <c r="Q122">
        <v>50</v>
      </c>
      <c r="R122">
        <v>10</v>
      </c>
      <c r="S122">
        <v>1.25</v>
      </c>
      <c r="T122">
        <v>12</v>
      </c>
      <c r="U122">
        <v>2</v>
      </c>
      <c r="V122">
        <v>1.2</v>
      </c>
      <c r="W122" s="106">
        <v>0</v>
      </c>
      <c r="X122" s="106">
        <v>0</v>
      </c>
      <c r="Y122" s="105" t="str">
        <f t="shared" si="39"/>
        <v>0-0</v>
      </c>
      <c r="Z122" s="49" t="str">
        <f t="shared" si="40"/>
        <v>NO</v>
      </c>
      <c r="AA122" s="109">
        <v>1</v>
      </c>
      <c r="AB122" s="109">
        <v>2</v>
      </c>
      <c r="AC122" s="105">
        <f t="shared" si="50"/>
        <v>3</v>
      </c>
      <c r="AD122" s="49"/>
      <c r="AE122" s="9" t="str">
        <f t="shared" si="41"/>
        <v>YES</v>
      </c>
      <c r="AF122" s="49"/>
      <c r="AG122" s="49"/>
      <c r="AH122" s="49"/>
      <c r="AI122" s="49"/>
      <c r="AJ122" s="49"/>
      <c r="AK122" s="49"/>
      <c r="AL122" s="49"/>
      <c r="AM122" s="49"/>
      <c r="AN122" s="9">
        <v>48</v>
      </c>
      <c r="AO122" s="9">
        <v>65</v>
      </c>
      <c r="AP122" s="9">
        <v>90</v>
      </c>
      <c r="AQ122" s="9"/>
      <c r="AR122" s="9"/>
      <c r="AS122" s="9"/>
      <c r="AT122" s="9"/>
      <c r="AU122" s="9"/>
      <c r="AV122" s="49"/>
      <c r="AW122" s="49" t="str">
        <f t="shared" si="31"/>
        <v>No</v>
      </c>
      <c r="AX122" s="49">
        <f t="shared" si="32"/>
        <v>48</v>
      </c>
      <c r="AY122" s="49">
        <f t="shared" si="33"/>
        <v>0</v>
      </c>
      <c r="AZ122" s="54" t="str">
        <f t="shared" si="34"/>
        <v/>
      </c>
      <c r="BA122" s="80" t="str">
        <f t="shared" si="35"/>
        <v/>
      </c>
      <c r="BB122" s="80">
        <f t="shared" si="36"/>
        <v>0</v>
      </c>
      <c r="BR122">
        <v>48</v>
      </c>
      <c r="BS122">
        <v>65</v>
      </c>
      <c r="BT122">
        <v>90</v>
      </c>
      <c r="CA122">
        <f t="shared" si="42"/>
        <v>48</v>
      </c>
      <c r="CB122">
        <f t="shared" si="43"/>
        <v>65</v>
      </c>
      <c r="CD122" t="str">
        <f t="shared" si="44"/>
        <v/>
      </c>
      <c r="CE122">
        <f t="shared" si="45"/>
        <v>1</v>
      </c>
      <c r="CF122" t="str">
        <f t="shared" si="46"/>
        <v/>
      </c>
      <c r="CH122" s="14" t="str">
        <f t="shared" si="47"/>
        <v>Yes</v>
      </c>
      <c r="CI122" s="14" t="str">
        <f t="shared" si="48"/>
        <v>1</v>
      </c>
      <c r="CJ122" t="str">
        <f t="shared" si="49"/>
        <v/>
      </c>
      <c r="CK122" t="str">
        <f t="shared" si="51"/>
        <v/>
      </c>
      <c r="CM122">
        <v>1</v>
      </c>
    </row>
    <row r="123" spans="1:93" ht="16.2" thickBot="1" x14ac:dyDescent="0.35">
      <c r="A123" t="s">
        <v>39</v>
      </c>
      <c r="B123">
        <v>536115</v>
      </c>
      <c r="C123">
        <v>30089286</v>
      </c>
      <c r="D123" t="s">
        <v>19</v>
      </c>
      <c r="E123" t="s">
        <v>32</v>
      </c>
      <c r="F123" s="68">
        <v>44135.8125</v>
      </c>
      <c r="G123" t="s">
        <v>314</v>
      </c>
      <c r="H123" t="s">
        <v>224</v>
      </c>
      <c r="I123">
        <v>152566</v>
      </c>
      <c r="J123">
        <v>3038746</v>
      </c>
      <c r="K123">
        <v>50</v>
      </c>
      <c r="L123">
        <v>0</v>
      </c>
      <c r="M123">
        <v>1</v>
      </c>
      <c r="N123">
        <v>50</v>
      </c>
      <c r="O123">
        <v>0</v>
      </c>
      <c r="P123">
        <v>1</v>
      </c>
      <c r="Q123">
        <v>45</v>
      </c>
      <c r="R123">
        <v>5</v>
      </c>
      <c r="S123">
        <v>1.1299999999999999</v>
      </c>
      <c r="T123">
        <v>20</v>
      </c>
      <c r="U123">
        <v>10</v>
      </c>
      <c r="V123">
        <v>2</v>
      </c>
      <c r="W123" s="106">
        <v>0</v>
      </c>
      <c r="X123" s="106">
        <v>0</v>
      </c>
      <c r="Y123" s="105" t="str">
        <f t="shared" si="39"/>
        <v>0-0</v>
      </c>
      <c r="Z123" s="49" t="str">
        <f t="shared" si="40"/>
        <v>NO</v>
      </c>
      <c r="AA123" s="109">
        <v>0</v>
      </c>
      <c r="AB123" s="109">
        <v>1</v>
      </c>
      <c r="AC123" s="105">
        <f t="shared" si="50"/>
        <v>1</v>
      </c>
      <c r="AD123" s="49"/>
      <c r="AE123" s="9" t="str">
        <f t="shared" si="41"/>
        <v>NO</v>
      </c>
      <c r="AF123" s="49"/>
      <c r="AG123" s="49"/>
      <c r="AH123" s="49"/>
      <c r="AI123" s="49"/>
      <c r="AJ123" s="49"/>
      <c r="AK123" s="49"/>
      <c r="AL123" s="49"/>
      <c r="AM123" s="49"/>
      <c r="AN123" s="9">
        <v>75</v>
      </c>
      <c r="AO123" s="9"/>
      <c r="AP123" s="9"/>
      <c r="AQ123" s="9"/>
      <c r="AR123" s="9"/>
      <c r="AS123" s="9"/>
      <c r="AT123" s="9"/>
      <c r="AU123" s="9"/>
      <c r="AV123" s="49"/>
      <c r="AW123" s="49" t="str">
        <f t="shared" si="31"/>
        <v>No</v>
      </c>
      <c r="AX123" s="49">
        <f t="shared" si="32"/>
        <v>75</v>
      </c>
      <c r="AY123" s="49">
        <f t="shared" si="33"/>
        <v>0</v>
      </c>
      <c r="AZ123" s="54" t="str">
        <f t="shared" si="34"/>
        <v/>
      </c>
      <c r="BA123" s="80" t="str">
        <f t="shared" si="35"/>
        <v/>
      </c>
      <c r="BB123" s="80">
        <f t="shared" si="36"/>
        <v>0</v>
      </c>
      <c r="BR123">
        <v>75</v>
      </c>
      <c r="CA123">
        <f t="shared" si="42"/>
        <v>75</v>
      </c>
      <c r="CB123" t="str">
        <f t="shared" si="43"/>
        <v/>
      </c>
      <c r="CD123">
        <f t="shared" si="44"/>
        <v>1</v>
      </c>
      <c r="CE123" t="str">
        <f t="shared" si="45"/>
        <v/>
      </c>
      <c r="CF123" t="str">
        <f t="shared" si="46"/>
        <v/>
      </c>
      <c r="CH123" s="14" t="str">
        <f t="shared" si="47"/>
        <v>No</v>
      </c>
      <c r="CI123" s="14" t="str">
        <f t="shared" si="48"/>
        <v/>
      </c>
      <c r="CJ123" t="str">
        <f t="shared" si="49"/>
        <v/>
      </c>
      <c r="CK123" t="str">
        <f t="shared" si="51"/>
        <v/>
      </c>
      <c r="CO123">
        <v>1</v>
      </c>
    </row>
    <row r="124" spans="1:93" ht="16.2" thickBot="1" x14ac:dyDescent="0.35">
      <c r="A124" t="s">
        <v>39</v>
      </c>
      <c r="B124">
        <v>536445</v>
      </c>
      <c r="C124">
        <v>30076180</v>
      </c>
      <c r="D124" t="s">
        <v>20</v>
      </c>
      <c r="E124" t="s">
        <v>82</v>
      </c>
      <c r="F124" s="68">
        <v>44136.6875</v>
      </c>
      <c r="G124" t="s">
        <v>167</v>
      </c>
      <c r="H124" t="s">
        <v>335</v>
      </c>
      <c r="I124">
        <v>30689</v>
      </c>
      <c r="J124">
        <v>42617</v>
      </c>
      <c r="K124">
        <v>50</v>
      </c>
      <c r="L124">
        <v>0</v>
      </c>
      <c r="M124">
        <v>1</v>
      </c>
      <c r="N124">
        <v>50</v>
      </c>
      <c r="O124">
        <v>0</v>
      </c>
      <c r="P124">
        <v>1</v>
      </c>
      <c r="Q124">
        <v>50</v>
      </c>
      <c r="R124">
        <v>10</v>
      </c>
      <c r="S124">
        <v>1.25</v>
      </c>
      <c r="T124">
        <v>20</v>
      </c>
      <c r="U124">
        <v>10</v>
      </c>
      <c r="V124">
        <v>2</v>
      </c>
      <c r="W124" s="106">
        <v>0</v>
      </c>
      <c r="X124" s="106">
        <v>1</v>
      </c>
      <c r="Y124" s="105" t="str">
        <f t="shared" si="39"/>
        <v>0-1</v>
      </c>
      <c r="Z124" s="49" t="str">
        <f t="shared" si="40"/>
        <v>YES</v>
      </c>
      <c r="AA124" s="109">
        <v>0</v>
      </c>
      <c r="AB124" s="109">
        <v>1</v>
      </c>
      <c r="AC124" s="105">
        <f t="shared" si="50"/>
        <v>0</v>
      </c>
      <c r="AD124" s="49">
        <v>0</v>
      </c>
      <c r="AE124" s="9" t="str">
        <f t="shared" si="41"/>
        <v>NO</v>
      </c>
      <c r="AF124" s="49"/>
      <c r="AG124" s="49"/>
      <c r="AH124" s="49"/>
      <c r="AI124" s="49"/>
      <c r="AJ124" s="49"/>
      <c r="AK124" s="49"/>
      <c r="AL124" s="49"/>
      <c r="AM124" s="49"/>
      <c r="AN124" s="9">
        <v>2</v>
      </c>
      <c r="AO124" s="9"/>
      <c r="AP124" s="9"/>
      <c r="AQ124" s="9"/>
      <c r="AR124" s="9"/>
      <c r="AS124" s="9"/>
      <c r="AT124" s="9"/>
      <c r="AU124" s="9"/>
      <c r="AV124" s="49"/>
      <c r="AW124" s="49" t="str">
        <f t="shared" si="31"/>
        <v>Yes</v>
      </c>
      <c r="AX124" s="49">
        <f t="shared" si="32"/>
        <v>2</v>
      </c>
      <c r="AY124" s="49">
        <f t="shared" si="33"/>
        <v>0</v>
      </c>
      <c r="AZ124" s="54" t="str">
        <f t="shared" si="34"/>
        <v>Yes</v>
      </c>
      <c r="BA124" s="80" t="str">
        <f t="shared" si="35"/>
        <v>Yes</v>
      </c>
      <c r="BB124" s="80">
        <f t="shared" si="36"/>
        <v>0</v>
      </c>
      <c r="BI124">
        <v>2</v>
      </c>
      <c r="CA124" t="str">
        <f t="shared" si="42"/>
        <v/>
      </c>
      <c r="CB124" t="str">
        <f t="shared" si="43"/>
        <v/>
      </c>
      <c r="CD124" t="str">
        <f t="shared" si="44"/>
        <v/>
      </c>
      <c r="CE124" t="str">
        <f t="shared" si="45"/>
        <v/>
      </c>
      <c r="CF124">
        <f t="shared" si="46"/>
        <v>1</v>
      </c>
      <c r="CH124" s="14" t="str">
        <f t="shared" si="47"/>
        <v>No</v>
      </c>
      <c r="CI124" s="14" t="str">
        <f t="shared" si="48"/>
        <v/>
      </c>
      <c r="CJ124" t="str">
        <f t="shared" si="49"/>
        <v/>
      </c>
      <c r="CK124" t="str">
        <f t="shared" si="51"/>
        <v/>
      </c>
      <c r="CO124">
        <v>1</v>
      </c>
    </row>
    <row r="125" spans="1:93" ht="16.2" thickBot="1" x14ac:dyDescent="0.35">
      <c r="A125" t="s">
        <v>39</v>
      </c>
      <c r="B125">
        <v>536978</v>
      </c>
      <c r="C125">
        <v>0</v>
      </c>
      <c r="D125" t="s">
        <v>20</v>
      </c>
      <c r="E125" t="s">
        <v>21</v>
      </c>
      <c r="F125" s="68">
        <v>44137.75</v>
      </c>
      <c r="G125" t="s">
        <v>393</v>
      </c>
      <c r="H125" t="s">
        <v>22</v>
      </c>
      <c r="I125">
        <v>0</v>
      </c>
      <c r="J125">
        <v>0</v>
      </c>
      <c r="K125">
        <v>50</v>
      </c>
      <c r="L125">
        <v>0</v>
      </c>
      <c r="M125">
        <v>1</v>
      </c>
      <c r="N125">
        <v>50</v>
      </c>
      <c r="O125">
        <v>0</v>
      </c>
      <c r="P125">
        <v>1</v>
      </c>
      <c r="Q125">
        <v>60</v>
      </c>
      <c r="R125">
        <v>20</v>
      </c>
      <c r="S125">
        <v>1.5</v>
      </c>
      <c r="T125">
        <v>20</v>
      </c>
      <c r="U125">
        <v>10</v>
      </c>
      <c r="V125">
        <v>2</v>
      </c>
      <c r="W125" s="106">
        <v>0</v>
      </c>
      <c r="X125" s="106">
        <v>1</v>
      </c>
      <c r="Y125" s="105" t="str">
        <f t="shared" si="39"/>
        <v>0-1</v>
      </c>
      <c r="Z125" s="49" t="str">
        <f t="shared" si="40"/>
        <v>YES</v>
      </c>
      <c r="AA125" s="109">
        <v>1</v>
      </c>
      <c r="AB125" s="109">
        <v>4</v>
      </c>
      <c r="AC125" s="105">
        <f t="shared" si="50"/>
        <v>4</v>
      </c>
      <c r="AD125" s="49">
        <v>1</v>
      </c>
      <c r="AE125" s="9" t="str">
        <f t="shared" si="41"/>
        <v>YES</v>
      </c>
      <c r="AF125" s="49"/>
      <c r="AG125" s="49"/>
      <c r="AH125" s="49"/>
      <c r="AI125" s="49"/>
      <c r="AJ125" s="49"/>
      <c r="AK125" s="49"/>
      <c r="AL125" s="49"/>
      <c r="AM125" s="49"/>
      <c r="AN125" s="9">
        <v>11</v>
      </c>
      <c r="AO125" s="9">
        <v>61</v>
      </c>
      <c r="AP125" s="9">
        <v>72</v>
      </c>
      <c r="AQ125" s="9">
        <v>81</v>
      </c>
      <c r="AR125" s="9">
        <v>84</v>
      </c>
      <c r="AS125" s="9"/>
      <c r="AT125" s="9"/>
      <c r="AU125" s="9"/>
      <c r="AV125" s="49"/>
      <c r="AW125" s="49" t="str">
        <f t="shared" si="31"/>
        <v>Yes</v>
      </c>
      <c r="AX125" s="49">
        <f t="shared" si="32"/>
        <v>11</v>
      </c>
      <c r="AY125" s="49">
        <f t="shared" si="33"/>
        <v>0</v>
      </c>
      <c r="AZ125" s="54" t="str">
        <f t="shared" si="34"/>
        <v>Yes</v>
      </c>
      <c r="BA125" s="80" t="str">
        <f t="shared" si="35"/>
        <v>Yes</v>
      </c>
      <c r="BB125" s="80">
        <f t="shared" si="36"/>
        <v>0</v>
      </c>
      <c r="BI125">
        <v>11</v>
      </c>
      <c r="BR125">
        <v>61</v>
      </c>
      <c r="BS125">
        <v>72</v>
      </c>
      <c r="BT125">
        <v>81</v>
      </c>
      <c r="BU125">
        <v>84</v>
      </c>
      <c r="CA125">
        <f t="shared" si="42"/>
        <v>61</v>
      </c>
      <c r="CB125">
        <f t="shared" si="43"/>
        <v>72</v>
      </c>
      <c r="CD125">
        <f t="shared" si="44"/>
        <v>1</v>
      </c>
      <c r="CE125" t="str">
        <f t="shared" si="45"/>
        <v/>
      </c>
      <c r="CF125" t="str">
        <f t="shared" si="46"/>
        <v/>
      </c>
      <c r="CH125" s="14" t="str">
        <f t="shared" si="47"/>
        <v>Yes</v>
      </c>
      <c r="CI125" s="14" t="str">
        <f t="shared" si="48"/>
        <v>1</v>
      </c>
      <c r="CJ125" t="str">
        <f t="shared" si="49"/>
        <v/>
      </c>
      <c r="CK125" t="str">
        <f t="shared" si="51"/>
        <v/>
      </c>
      <c r="CM125">
        <v>1</v>
      </c>
    </row>
    <row r="126" spans="1:93" ht="16.2" thickBot="1" x14ac:dyDescent="0.35">
      <c r="A126" t="s">
        <v>39</v>
      </c>
      <c r="B126">
        <v>536890</v>
      </c>
      <c r="C126">
        <v>0</v>
      </c>
      <c r="D126" t="s">
        <v>394</v>
      </c>
      <c r="E126" t="s">
        <v>339</v>
      </c>
      <c r="F126" s="68">
        <v>44137.9375</v>
      </c>
      <c r="G126" t="s">
        <v>395</v>
      </c>
      <c r="H126" t="s">
        <v>396</v>
      </c>
      <c r="I126">
        <v>0</v>
      </c>
      <c r="J126">
        <v>0</v>
      </c>
      <c r="K126">
        <v>60</v>
      </c>
      <c r="L126">
        <v>10</v>
      </c>
      <c r="M126">
        <v>1.2</v>
      </c>
      <c r="N126">
        <v>60</v>
      </c>
      <c r="O126">
        <v>10</v>
      </c>
      <c r="P126">
        <v>1.2</v>
      </c>
      <c r="Q126">
        <v>45</v>
      </c>
      <c r="R126">
        <v>5</v>
      </c>
      <c r="S126">
        <v>1.1299999999999999</v>
      </c>
      <c r="T126">
        <v>20</v>
      </c>
      <c r="U126">
        <v>10</v>
      </c>
      <c r="V126">
        <v>2</v>
      </c>
      <c r="W126" s="106">
        <v>0</v>
      </c>
      <c r="X126" s="106">
        <v>0</v>
      </c>
      <c r="Y126" s="105" t="str">
        <f t="shared" si="39"/>
        <v>0-0</v>
      </c>
      <c r="Z126" s="49" t="str">
        <f t="shared" si="40"/>
        <v>NO</v>
      </c>
      <c r="AA126" s="109">
        <v>1</v>
      </c>
      <c r="AB126" s="109">
        <v>1</v>
      </c>
      <c r="AC126" s="105">
        <f t="shared" si="50"/>
        <v>2</v>
      </c>
      <c r="AD126" s="49"/>
      <c r="AE126" s="9" t="str">
        <f t="shared" si="41"/>
        <v>YES</v>
      </c>
      <c r="AF126" s="49"/>
      <c r="AG126" s="49"/>
      <c r="AH126" s="49"/>
      <c r="AI126" s="49"/>
      <c r="AJ126" s="49"/>
      <c r="AK126" s="49"/>
      <c r="AL126" s="49"/>
      <c r="AM126" s="49"/>
      <c r="AN126" s="9">
        <v>55</v>
      </c>
      <c r="AO126" s="9">
        <v>65</v>
      </c>
      <c r="AP126" s="9"/>
      <c r="AQ126" s="9"/>
      <c r="AR126" s="9"/>
      <c r="AS126" s="9"/>
      <c r="AT126" s="9"/>
      <c r="AU126" s="9"/>
      <c r="AV126" s="49"/>
      <c r="AW126" s="49" t="str">
        <f t="shared" si="31"/>
        <v>No</v>
      </c>
      <c r="AX126" s="49">
        <f t="shared" si="32"/>
        <v>55</v>
      </c>
      <c r="AY126" s="49">
        <f t="shared" si="33"/>
        <v>0</v>
      </c>
      <c r="AZ126" s="54" t="str">
        <f t="shared" si="34"/>
        <v/>
      </c>
      <c r="BA126" s="80" t="str">
        <f t="shared" si="35"/>
        <v/>
      </c>
      <c r="BB126" s="80">
        <f t="shared" si="36"/>
        <v>0</v>
      </c>
      <c r="BR126">
        <v>55</v>
      </c>
      <c r="BS126">
        <v>65</v>
      </c>
      <c r="CA126">
        <f t="shared" si="42"/>
        <v>55</v>
      </c>
      <c r="CB126">
        <f t="shared" si="43"/>
        <v>65</v>
      </c>
      <c r="CD126" t="str">
        <f t="shared" si="44"/>
        <v/>
      </c>
      <c r="CE126">
        <f t="shared" si="45"/>
        <v>1</v>
      </c>
      <c r="CF126" t="str">
        <f t="shared" si="46"/>
        <v/>
      </c>
      <c r="CH126" s="14" t="str">
        <f t="shared" si="47"/>
        <v>Yes</v>
      </c>
      <c r="CI126" s="14" t="str">
        <f t="shared" si="48"/>
        <v>1</v>
      </c>
      <c r="CJ126" t="str">
        <f t="shared" si="49"/>
        <v/>
      </c>
      <c r="CK126" t="str">
        <f t="shared" si="51"/>
        <v/>
      </c>
      <c r="CM126">
        <v>1</v>
      </c>
    </row>
    <row r="127" spans="1:93" ht="16.2" thickBot="1" x14ac:dyDescent="0.35">
      <c r="A127" t="s">
        <v>39</v>
      </c>
      <c r="B127">
        <v>537908</v>
      </c>
      <c r="C127">
        <v>30104546</v>
      </c>
      <c r="D127" t="s">
        <v>19</v>
      </c>
      <c r="E127" t="s">
        <v>116</v>
      </c>
      <c r="F127" s="68">
        <v>44139.791666666664</v>
      </c>
      <c r="G127" t="s">
        <v>118</v>
      </c>
      <c r="H127" t="s">
        <v>228</v>
      </c>
      <c r="I127">
        <v>31322</v>
      </c>
      <c r="J127">
        <v>10770</v>
      </c>
      <c r="K127">
        <v>50</v>
      </c>
      <c r="L127">
        <v>0</v>
      </c>
      <c r="M127">
        <v>1</v>
      </c>
      <c r="N127">
        <v>50</v>
      </c>
      <c r="O127">
        <v>0</v>
      </c>
      <c r="P127">
        <v>1</v>
      </c>
      <c r="Q127">
        <v>40</v>
      </c>
      <c r="R127">
        <v>0</v>
      </c>
      <c r="S127">
        <v>1</v>
      </c>
      <c r="T127">
        <v>20</v>
      </c>
      <c r="U127">
        <v>10</v>
      </c>
      <c r="V127">
        <v>2</v>
      </c>
      <c r="W127" s="106">
        <v>0</v>
      </c>
      <c r="X127" s="106">
        <v>1</v>
      </c>
      <c r="Y127" s="105" t="str">
        <f t="shared" si="39"/>
        <v>0-1</v>
      </c>
      <c r="Z127" s="49" t="str">
        <f t="shared" si="40"/>
        <v>YES</v>
      </c>
      <c r="AA127" s="109">
        <v>0</v>
      </c>
      <c r="AB127" s="109">
        <v>1</v>
      </c>
      <c r="AC127" s="105">
        <f t="shared" si="50"/>
        <v>0</v>
      </c>
      <c r="AD127" s="49">
        <v>0</v>
      </c>
      <c r="AE127" s="9" t="str">
        <f t="shared" si="41"/>
        <v>NO</v>
      </c>
      <c r="AF127" s="49"/>
      <c r="AG127" s="49"/>
      <c r="AH127" s="49"/>
      <c r="AI127" s="49"/>
      <c r="AJ127" s="49"/>
      <c r="AK127" s="49"/>
      <c r="AL127" s="49"/>
      <c r="AM127" s="49"/>
      <c r="AN127" s="9">
        <v>8</v>
      </c>
      <c r="AO127" s="9"/>
      <c r="AP127" s="9"/>
      <c r="AQ127" s="9"/>
      <c r="AR127" s="9"/>
      <c r="AS127" s="9"/>
      <c r="AT127" s="9"/>
      <c r="AU127" s="9"/>
      <c r="AV127" s="49"/>
      <c r="AW127" s="49" t="str">
        <f t="shared" si="31"/>
        <v>Yes</v>
      </c>
      <c r="AX127" s="49">
        <f t="shared" si="32"/>
        <v>8</v>
      </c>
      <c r="AY127" s="49">
        <f t="shared" si="33"/>
        <v>0</v>
      </c>
      <c r="AZ127" s="54" t="str">
        <f t="shared" si="34"/>
        <v>Yes</v>
      </c>
      <c r="BA127" s="80" t="str">
        <f t="shared" si="35"/>
        <v>Yes</v>
      </c>
      <c r="BB127" s="80">
        <f t="shared" si="36"/>
        <v>0</v>
      </c>
      <c r="BI127">
        <v>8</v>
      </c>
      <c r="CA127" t="str">
        <f t="shared" si="42"/>
        <v/>
      </c>
      <c r="CB127" t="str">
        <f t="shared" si="43"/>
        <v/>
      </c>
      <c r="CD127" t="str">
        <f t="shared" si="44"/>
        <v/>
      </c>
      <c r="CE127" t="str">
        <f t="shared" si="45"/>
        <v/>
      </c>
      <c r="CF127">
        <f t="shared" si="46"/>
        <v>1</v>
      </c>
      <c r="CH127" s="14" t="str">
        <f t="shared" si="47"/>
        <v>No</v>
      </c>
      <c r="CI127" s="14" t="str">
        <f t="shared" si="48"/>
        <v/>
      </c>
      <c r="CJ127" t="str">
        <f t="shared" si="49"/>
        <v/>
      </c>
      <c r="CK127" t="str">
        <f t="shared" si="51"/>
        <v/>
      </c>
      <c r="CO127">
        <v>1</v>
      </c>
    </row>
    <row r="128" spans="1:93" ht="16.2" thickBot="1" x14ac:dyDescent="0.35">
      <c r="A128" t="s">
        <v>39</v>
      </c>
      <c r="B128">
        <v>537899</v>
      </c>
      <c r="C128">
        <v>0</v>
      </c>
      <c r="D128" t="s">
        <v>88</v>
      </c>
      <c r="E128" t="s">
        <v>89</v>
      </c>
      <c r="F128" s="68">
        <v>44141.479166666664</v>
      </c>
      <c r="G128" t="s">
        <v>90</v>
      </c>
      <c r="H128" t="s">
        <v>381</v>
      </c>
      <c r="I128">
        <v>0</v>
      </c>
      <c r="J128">
        <v>0</v>
      </c>
      <c r="K128">
        <v>60</v>
      </c>
      <c r="L128">
        <v>10</v>
      </c>
      <c r="M128">
        <v>1.2</v>
      </c>
      <c r="N128">
        <v>60</v>
      </c>
      <c r="O128">
        <v>10</v>
      </c>
      <c r="P128">
        <v>1.2</v>
      </c>
      <c r="Q128">
        <v>60</v>
      </c>
      <c r="R128">
        <v>20</v>
      </c>
      <c r="S128">
        <v>1.5</v>
      </c>
      <c r="T128">
        <v>20</v>
      </c>
      <c r="U128">
        <v>10</v>
      </c>
      <c r="V128">
        <v>2</v>
      </c>
      <c r="W128" s="105">
        <v>2</v>
      </c>
      <c r="X128" s="105">
        <v>1</v>
      </c>
      <c r="Y128" s="105" t="str">
        <f t="shared" si="39"/>
        <v>2-1</v>
      </c>
      <c r="Z128" s="49" t="str">
        <f t="shared" si="40"/>
        <v>NO</v>
      </c>
      <c r="AA128" s="109">
        <v>3</v>
      </c>
      <c r="AB128" s="109">
        <v>4</v>
      </c>
      <c r="AC128" s="105">
        <f t="shared" si="50"/>
        <v>4</v>
      </c>
      <c r="AD128" s="49"/>
      <c r="AE128" s="9" t="str">
        <f t="shared" si="41"/>
        <v>YES</v>
      </c>
      <c r="AF128" s="49"/>
      <c r="AG128" s="49"/>
      <c r="AH128" s="49"/>
      <c r="AI128" s="49"/>
      <c r="AJ128" s="49"/>
      <c r="AK128" s="49"/>
      <c r="AL128" s="49"/>
      <c r="AM128" s="49"/>
      <c r="AN128" s="9">
        <v>15</v>
      </c>
      <c r="AO128" s="9">
        <v>29</v>
      </c>
      <c r="AP128" s="9">
        <v>43</v>
      </c>
      <c r="AQ128" s="9">
        <v>51</v>
      </c>
      <c r="AR128" s="9">
        <v>68</v>
      </c>
      <c r="AS128" s="9">
        <v>79</v>
      </c>
      <c r="AT128" s="9">
        <v>90</v>
      </c>
      <c r="AU128" s="9"/>
      <c r="AV128" s="49"/>
      <c r="AW128" s="49" t="str">
        <f t="shared" si="31"/>
        <v>Yes</v>
      </c>
      <c r="AX128" s="49">
        <f t="shared" si="32"/>
        <v>15</v>
      </c>
      <c r="AY128" s="49">
        <f t="shared" si="33"/>
        <v>0</v>
      </c>
      <c r="AZ128" s="54" t="str">
        <f t="shared" si="34"/>
        <v/>
      </c>
      <c r="BA128" s="80" t="str">
        <f t="shared" si="35"/>
        <v>Yes</v>
      </c>
      <c r="BB128" s="80">
        <f t="shared" si="36"/>
        <v>0</v>
      </c>
      <c r="BI128">
        <v>15</v>
      </c>
      <c r="BJ128">
        <v>29</v>
      </c>
      <c r="BK128">
        <v>43</v>
      </c>
      <c r="BR128">
        <v>51</v>
      </c>
      <c r="BS128">
        <v>68</v>
      </c>
      <c r="BT128">
        <v>79</v>
      </c>
      <c r="BU128">
        <v>90</v>
      </c>
      <c r="CA128">
        <f t="shared" si="42"/>
        <v>51</v>
      </c>
      <c r="CB128">
        <f t="shared" si="43"/>
        <v>68</v>
      </c>
      <c r="CD128" t="str">
        <f t="shared" si="44"/>
        <v/>
      </c>
      <c r="CE128">
        <f t="shared" si="45"/>
        <v>1</v>
      </c>
      <c r="CF128" t="str">
        <f t="shared" si="46"/>
        <v/>
      </c>
      <c r="CH128" s="14" t="str">
        <f t="shared" si="47"/>
        <v>Yes</v>
      </c>
      <c r="CI128" s="14" t="str">
        <f t="shared" si="48"/>
        <v>1</v>
      </c>
      <c r="CJ128" t="str">
        <f t="shared" si="49"/>
        <v/>
      </c>
      <c r="CK128" t="str">
        <f t="shared" si="51"/>
        <v/>
      </c>
      <c r="CM128">
        <v>1</v>
      </c>
    </row>
    <row r="129" spans="1:93" ht="16.2" thickBot="1" x14ac:dyDescent="0.35">
      <c r="A129" t="s">
        <v>39</v>
      </c>
      <c r="B129">
        <v>538131</v>
      </c>
      <c r="C129">
        <v>0</v>
      </c>
      <c r="D129" t="s">
        <v>35</v>
      </c>
      <c r="E129" t="s">
        <v>36</v>
      </c>
      <c r="F129" s="68">
        <v>44142.583333333336</v>
      </c>
      <c r="G129" t="s">
        <v>399</v>
      </c>
      <c r="H129" t="s">
        <v>400</v>
      </c>
      <c r="I129">
        <v>0</v>
      </c>
      <c r="J129">
        <v>0</v>
      </c>
      <c r="K129">
        <v>80</v>
      </c>
      <c r="L129">
        <v>30</v>
      </c>
      <c r="M129">
        <v>1.6</v>
      </c>
      <c r="N129">
        <v>80</v>
      </c>
      <c r="O129">
        <v>30</v>
      </c>
      <c r="P129">
        <v>1.6</v>
      </c>
      <c r="Q129">
        <v>40</v>
      </c>
      <c r="R129">
        <v>0</v>
      </c>
      <c r="S129">
        <v>1</v>
      </c>
      <c r="T129">
        <v>10</v>
      </c>
      <c r="U129">
        <v>0</v>
      </c>
      <c r="V129">
        <v>1</v>
      </c>
      <c r="W129" s="106">
        <v>0</v>
      </c>
      <c r="X129" s="106">
        <v>2</v>
      </c>
      <c r="Y129" s="105" t="str">
        <f t="shared" si="39"/>
        <v>0-2</v>
      </c>
      <c r="Z129" s="49" t="str">
        <f t="shared" si="40"/>
        <v>NO</v>
      </c>
      <c r="AA129" s="109">
        <v>1</v>
      </c>
      <c r="AB129" s="109">
        <v>3</v>
      </c>
      <c r="AC129" s="105">
        <f t="shared" si="50"/>
        <v>2</v>
      </c>
      <c r="AD129" s="49"/>
      <c r="AE129" s="9" t="str">
        <f t="shared" si="41"/>
        <v>YES</v>
      </c>
      <c r="AF129" s="49"/>
      <c r="AG129" s="49"/>
      <c r="AH129" s="49"/>
      <c r="AI129" s="49"/>
      <c r="AJ129" s="49"/>
      <c r="AK129" s="49"/>
      <c r="AL129" s="49"/>
      <c r="AM129" s="49"/>
      <c r="AN129" s="9">
        <v>8</v>
      </c>
      <c r="AO129" s="9">
        <v>26</v>
      </c>
      <c r="AP129" s="9">
        <v>57</v>
      </c>
      <c r="AQ129" s="9">
        <v>70</v>
      </c>
      <c r="AR129" s="9"/>
      <c r="AS129" s="9"/>
      <c r="AT129" s="9"/>
      <c r="AU129" s="9"/>
      <c r="AV129" s="49"/>
      <c r="AW129" s="49" t="str">
        <f t="shared" si="31"/>
        <v>Yes</v>
      </c>
      <c r="AX129" s="49">
        <f t="shared" si="32"/>
        <v>8</v>
      </c>
      <c r="AY129" s="49">
        <f t="shared" si="33"/>
        <v>0</v>
      </c>
      <c r="AZ129" s="54" t="str">
        <f t="shared" si="34"/>
        <v>Yes</v>
      </c>
      <c r="BA129" s="80" t="str">
        <f t="shared" si="35"/>
        <v>Yes</v>
      </c>
      <c r="BB129" s="80">
        <f t="shared" si="36"/>
        <v>0</v>
      </c>
      <c r="CA129" t="str">
        <f t="shared" si="42"/>
        <v/>
      </c>
      <c r="CB129" t="str">
        <f t="shared" si="43"/>
        <v/>
      </c>
      <c r="CD129" t="str">
        <f t="shared" si="44"/>
        <v/>
      </c>
      <c r="CE129" t="str">
        <f t="shared" si="45"/>
        <v/>
      </c>
      <c r="CF129">
        <f t="shared" si="46"/>
        <v>1</v>
      </c>
      <c r="CH129" s="14" t="str">
        <f t="shared" si="47"/>
        <v>No</v>
      </c>
      <c r="CI129" s="14" t="str">
        <f t="shared" si="48"/>
        <v/>
      </c>
      <c r="CJ129" t="str">
        <f t="shared" si="49"/>
        <v/>
      </c>
      <c r="CK129" t="str">
        <f t="shared" si="51"/>
        <v/>
      </c>
      <c r="CO129">
        <v>1</v>
      </c>
    </row>
    <row r="130" spans="1:93" ht="16.2" thickBot="1" x14ac:dyDescent="0.35">
      <c r="A130" t="s">
        <v>39</v>
      </c>
      <c r="B130">
        <v>538994</v>
      </c>
      <c r="C130">
        <v>0</v>
      </c>
      <c r="D130" t="s">
        <v>76</v>
      </c>
      <c r="E130" t="s">
        <v>77</v>
      </c>
      <c r="F130" s="68">
        <v>44142.625</v>
      </c>
      <c r="G130" t="s">
        <v>401</v>
      </c>
      <c r="H130" t="s">
        <v>402</v>
      </c>
      <c r="I130">
        <v>0</v>
      </c>
      <c r="J130">
        <v>0</v>
      </c>
      <c r="K130">
        <v>60</v>
      </c>
      <c r="L130">
        <v>10</v>
      </c>
      <c r="M130">
        <v>1.2</v>
      </c>
      <c r="N130">
        <v>60</v>
      </c>
      <c r="O130">
        <v>10</v>
      </c>
      <c r="P130">
        <v>1.2</v>
      </c>
      <c r="Q130">
        <v>40</v>
      </c>
      <c r="R130">
        <v>0</v>
      </c>
      <c r="S130">
        <v>1</v>
      </c>
      <c r="T130">
        <v>10</v>
      </c>
      <c r="U130">
        <v>0</v>
      </c>
      <c r="V130">
        <v>1</v>
      </c>
      <c r="W130" s="106">
        <v>0</v>
      </c>
      <c r="X130" s="106">
        <v>2</v>
      </c>
      <c r="Y130" s="105" t="str">
        <f t="shared" si="39"/>
        <v>0-2</v>
      </c>
      <c r="Z130" s="49" t="str">
        <f t="shared" si="40"/>
        <v>NO</v>
      </c>
      <c r="AA130" s="109">
        <v>1</v>
      </c>
      <c r="AB130" s="109">
        <v>3</v>
      </c>
      <c r="AC130" s="105">
        <f t="shared" si="50"/>
        <v>2</v>
      </c>
      <c r="AD130" s="49"/>
      <c r="AE130" s="9" t="str">
        <f t="shared" si="41"/>
        <v>YES</v>
      </c>
      <c r="AF130" s="49"/>
      <c r="AG130" s="49"/>
      <c r="AH130" s="49"/>
      <c r="AI130" s="49"/>
      <c r="AJ130" s="49"/>
      <c r="AK130" s="49"/>
      <c r="AL130" s="49"/>
      <c r="AM130" s="49"/>
      <c r="AN130" s="9">
        <v>9</v>
      </c>
      <c r="AO130" s="9">
        <v>42</v>
      </c>
      <c r="AP130" s="9">
        <v>50</v>
      </c>
      <c r="AQ130" s="9">
        <v>55</v>
      </c>
      <c r="AR130" s="9"/>
      <c r="AS130" s="9"/>
      <c r="AT130" s="9"/>
      <c r="AU130" s="9"/>
      <c r="AV130" s="49"/>
      <c r="AW130" s="49" t="str">
        <f t="shared" si="31"/>
        <v>Yes</v>
      </c>
      <c r="AX130" s="49">
        <f t="shared" si="32"/>
        <v>9</v>
      </c>
      <c r="AY130" s="49">
        <f t="shared" si="33"/>
        <v>0</v>
      </c>
      <c r="AZ130" s="54" t="str">
        <f t="shared" si="34"/>
        <v>Yes</v>
      </c>
      <c r="BA130" s="80" t="str">
        <f t="shared" si="35"/>
        <v>Yes</v>
      </c>
      <c r="BB130" s="80">
        <f t="shared" si="36"/>
        <v>0</v>
      </c>
      <c r="BI130">
        <v>9</v>
      </c>
      <c r="BJ130">
        <v>42</v>
      </c>
      <c r="BR130">
        <v>50</v>
      </c>
      <c r="BS130">
        <v>55</v>
      </c>
      <c r="CA130">
        <f t="shared" si="42"/>
        <v>50</v>
      </c>
      <c r="CB130">
        <f t="shared" si="43"/>
        <v>55</v>
      </c>
      <c r="CD130" t="str">
        <f t="shared" si="44"/>
        <v/>
      </c>
      <c r="CE130">
        <f t="shared" si="45"/>
        <v>1</v>
      </c>
      <c r="CF130" t="str">
        <f t="shared" si="46"/>
        <v/>
      </c>
      <c r="CH130" s="14" t="str">
        <f t="shared" si="47"/>
        <v>Yes</v>
      </c>
      <c r="CI130" s="14" t="str">
        <f t="shared" si="48"/>
        <v>1</v>
      </c>
      <c r="CJ130" t="str">
        <f t="shared" si="49"/>
        <v/>
      </c>
      <c r="CK130" t="str">
        <f t="shared" si="51"/>
        <v/>
      </c>
      <c r="CM130">
        <v>1</v>
      </c>
    </row>
    <row r="131" spans="1:93" ht="16.2" thickBot="1" x14ac:dyDescent="0.35">
      <c r="A131" t="s">
        <v>39</v>
      </c>
      <c r="B131">
        <v>538392</v>
      </c>
      <c r="C131">
        <v>0</v>
      </c>
      <c r="D131" t="s">
        <v>192</v>
      </c>
      <c r="E131" t="s">
        <v>193</v>
      </c>
      <c r="F131" s="68">
        <v>44142.625</v>
      </c>
      <c r="G131" t="s">
        <v>403</v>
      </c>
      <c r="H131" t="s">
        <v>404</v>
      </c>
      <c r="I131">
        <v>0</v>
      </c>
      <c r="J131">
        <v>0</v>
      </c>
      <c r="K131">
        <v>58</v>
      </c>
      <c r="L131">
        <v>8</v>
      </c>
      <c r="M131">
        <v>1.1599999999999999</v>
      </c>
      <c r="N131">
        <v>50</v>
      </c>
      <c r="O131">
        <v>0</v>
      </c>
      <c r="P131">
        <v>1</v>
      </c>
      <c r="Q131">
        <v>54</v>
      </c>
      <c r="R131">
        <v>14</v>
      </c>
      <c r="S131">
        <v>1.35</v>
      </c>
      <c r="T131">
        <v>13</v>
      </c>
      <c r="U131">
        <v>3</v>
      </c>
      <c r="V131">
        <v>1.3</v>
      </c>
      <c r="W131" s="105">
        <v>1</v>
      </c>
      <c r="X131" s="105">
        <v>1</v>
      </c>
      <c r="Y131" s="105" t="str">
        <f t="shared" si="39"/>
        <v>1-1</v>
      </c>
      <c r="Z131" s="49" t="str">
        <f t="shared" si="40"/>
        <v>NO</v>
      </c>
      <c r="AA131" s="109">
        <v>3</v>
      </c>
      <c r="AB131" s="109">
        <v>2</v>
      </c>
      <c r="AC131" s="105">
        <f t="shared" si="50"/>
        <v>3</v>
      </c>
      <c r="AD131" s="49"/>
      <c r="AE131" s="9" t="str">
        <f t="shared" si="41"/>
        <v>YES</v>
      </c>
      <c r="AF131" s="49"/>
      <c r="AG131" s="49"/>
      <c r="AH131" s="49"/>
      <c r="AI131" s="49"/>
      <c r="AJ131" s="49"/>
      <c r="AK131" s="49"/>
      <c r="AL131" s="49"/>
      <c r="AM131" s="49"/>
      <c r="AN131" s="9">
        <v>26</v>
      </c>
      <c r="AO131" s="9">
        <v>32</v>
      </c>
      <c r="AP131" s="9">
        <v>58</v>
      </c>
      <c r="AQ131" s="9">
        <v>68</v>
      </c>
      <c r="AR131" s="9">
        <v>85</v>
      </c>
      <c r="AS131" s="9"/>
      <c r="AT131" s="9"/>
      <c r="AU131" s="9"/>
      <c r="AV131" s="49"/>
      <c r="AW131" s="49" t="str">
        <f t="shared" si="31"/>
        <v>Yes</v>
      </c>
      <c r="AX131" s="49">
        <f t="shared" si="32"/>
        <v>26</v>
      </c>
      <c r="AY131" s="49">
        <f t="shared" si="33"/>
        <v>1</v>
      </c>
      <c r="AZ131" s="54" t="str">
        <f t="shared" si="34"/>
        <v/>
      </c>
      <c r="BA131" s="80" t="str">
        <f t="shared" si="35"/>
        <v/>
      </c>
      <c r="BB131" s="80">
        <f t="shared" si="36"/>
        <v>1</v>
      </c>
      <c r="BI131">
        <v>26</v>
      </c>
      <c r="BJ131">
        <v>32</v>
      </c>
      <c r="BR131">
        <v>58</v>
      </c>
      <c r="BS131">
        <v>68</v>
      </c>
      <c r="BT131">
        <v>85</v>
      </c>
      <c r="CA131">
        <f t="shared" si="42"/>
        <v>58</v>
      </c>
      <c r="CB131">
        <f t="shared" si="43"/>
        <v>68</v>
      </c>
      <c r="CD131" t="str">
        <f t="shared" si="44"/>
        <v/>
      </c>
      <c r="CE131">
        <f t="shared" si="45"/>
        <v>1</v>
      </c>
      <c r="CF131" t="str">
        <f t="shared" si="46"/>
        <v/>
      </c>
      <c r="CH131" s="14" t="str">
        <f t="shared" si="47"/>
        <v>Yes</v>
      </c>
      <c r="CI131" s="14" t="str">
        <f t="shared" si="48"/>
        <v>1</v>
      </c>
      <c r="CJ131" t="str">
        <f t="shared" si="49"/>
        <v/>
      </c>
      <c r="CK131" t="str">
        <f t="shared" si="51"/>
        <v/>
      </c>
      <c r="CM131">
        <v>1</v>
      </c>
    </row>
    <row r="132" spans="1:93" ht="16.2" thickBot="1" x14ac:dyDescent="0.35">
      <c r="A132" t="s">
        <v>39</v>
      </c>
      <c r="B132">
        <v>538171</v>
      </c>
      <c r="C132">
        <v>0</v>
      </c>
      <c r="D132" t="s">
        <v>301</v>
      </c>
      <c r="E132" t="s">
        <v>87</v>
      </c>
      <c r="F132" s="68">
        <v>44143.458333333336</v>
      </c>
      <c r="G132" t="s">
        <v>379</v>
      </c>
      <c r="H132" t="s">
        <v>405</v>
      </c>
      <c r="I132">
        <v>0</v>
      </c>
      <c r="J132">
        <v>0</v>
      </c>
      <c r="K132">
        <v>66</v>
      </c>
      <c r="L132">
        <v>16</v>
      </c>
      <c r="M132">
        <v>1.32</v>
      </c>
      <c r="N132">
        <v>66</v>
      </c>
      <c r="O132">
        <v>16</v>
      </c>
      <c r="P132">
        <v>1.32</v>
      </c>
      <c r="Q132">
        <v>42</v>
      </c>
      <c r="R132">
        <v>2</v>
      </c>
      <c r="S132">
        <v>1.05</v>
      </c>
      <c r="T132">
        <v>12</v>
      </c>
      <c r="U132">
        <v>2</v>
      </c>
      <c r="V132">
        <v>1.2</v>
      </c>
      <c r="W132" s="106">
        <v>0</v>
      </c>
      <c r="X132" s="106">
        <v>0</v>
      </c>
      <c r="Y132" s="105" t="str">
        <f t="shared" si="39"/>
        <v>0-0</v>
      </c>
      <c r="Z132" s="49" t="str">
        <f t="shared" si="40"/>
        <v>NO</v>
      </c>
      <c r="AA132" s="109">
        <v>2</v>
      </c>
      <c r="AB132" s="109">
        <v>0</v>
      </c>
      <c r="AC132" s="105">
        <f t="shared" si="50"/>
        <v>2</v>
      </c>
      <c r="AD132" s="49"/>
      <c r="AE132" s="9" t="str">
        <f t="shared" si="41"/>
        <v>NO</v>
      </c>
      <c r="AF132" s="49"/>
      <c r="AG132" s="49"/>
      <c r="AH132" s="49"/>
      <c r="AI132" s="49"/>
      <c r="AJ132" s="49"/>
      <c r="AK132" s="49"/>
      <c r="AL132" s="49"/>
      <c r="AM132" s="49"/>
      <c r="AN132" s="9">
        <v>48</v>
      </c>
      <c r="AO132" s="9">
        <v>69</v>
      </c>
      <c r="AP132" s="9"/>
      <c r="AQ132" s="9"/>
      <c r="AR132" s="9"/>
      <c r="AS132" s="9"/>
      <c r="AT132" s="9"/>
      <c r="AU132" s="9"/>
      <c r="AV132" s="49"/>
      <c r="AW132" s="49" t="str">
        <f t="shared" si="31"/>
        <v>No</v>
      </c>
      <c r="AX132" s="49">
        <f t="shared" si="32"/>
        <v>48</v>
      </c>
      <c r="AY132" s="49">
        <f t="shared" si="33"/>
        <v>0</v>
      </c>
      <c r="AZ132" s="54" t="str">
        <f t="shared" si="34"/>
        <v/>
      </c>
      <c r="BA132" s="80" t="str">
        <f t="shared" si="35"/>
        <v/>
      </c>
      <c r="BB132" s="80">
        <f t="shared" si="36"/>
        <v>0</v>
      </c>
      <c r="BR132">
        <v>48</v>
      </c>
      <c r="BS132">
        <v>69</v>
      </c>
      <c r="CA132">
        <f t="shared" si="42"/>
        <v>48</v>
      </c>
      <c r="CB132">
        <f t="shared" si="43"/>
        <v>69</v>
      </c>
      <c r="CD132" t="str">
        <f t="shared" si="44"/>
        <v/>
      </c>
      <c r="CE132">
        <f t="shared" si="45"/>
        <v>1</v>
      </c>
      <c r="CF132" t="str">
        <f t="shared" si="46"/>
        <v/>
      </c>
      <c r="CH132" s="14" t="str">
        <f t="shared" si="47"/>
        <v>Yes</v>
      </c>
      <c r="CI132" s="14" t="str">
        <f t="shared" si="48"/>
        <v>1</v>
      </c>
      <c r="CJ132" t="str">
        <f t="shared" si="49"/>
        <v/>
      </c>
      <c r="CK132" t="str">
        <f t="shared" si="51"/>
        <v/>
      </c>
      <c r="CM132">
        <v>1</v>
      </c>
    </row>
    <row r="133" spans="1:93" ht="16.2" thickBot="1" x14ac:dyDescent="0.35">
      <c r="A133" t="s">
        <v>39</v>
      </c>
      <c r="B133">
        <v>539899</v>
      </c>
      <c r="C133">
        <v>0</v>
      </c>
      <c r="D133" t="s">
        <v>394</v>
      </c>
      <c r="E133" t="s">
        <v>339</v>
      </c>
      <c r="F133" s="68">
        <v>44145.989583333336</v>
      </c>
      <c r="G133" t="s">
        <v>406</v>
      </c>
      <c r="H133" t="s">
        <v>396</v>
      </c>
      <c r="I133">
        <v>0</v>
      </c>
      <c r="J133">
        <v>0</v>
      </c>
      <c r="K133">
        <v>50</v>
      </c>
      <c r="L133">
        <v>0</v>
      </c>
      <c r="M133">
        <v>1</v>
      </c>
      <c r="N133">
        <v>50</v>
      </c>
      <c r="O133">
        <v>0</v>
      </c>
      <c r="P133">
        <v>1</v>
      </c>
      <c r="Q133">
        <v>40</v>
      </c>
      <c r="R133">
        <v>0</v>
      </c>
      <c r="S133">
        <v>1</v>
      </c>
      <c r="T133">
        <v>20</v>
      </c>
      <c r="U133">
        <v>10</v>
      </c>
      <c r="V133">
        <v>2</v>
      </c>
      <c r="W133" s="105">
        <v>1</v>
      </c>
      <c r="X133" s="105">
        <v>1</v>
      </c>
      <c r="Y133" s="105" t="str">
        <f t="shared" si="39"/>
        <v>1-1</v>
      </c>
      <c r="Z133" s="49" t="str">
        <f t="shared" si="40"/>
        <v>NO</v>
      </c>
      <c r="AA133" s="109">
        <v>1</v>
      </c>
      <c r="AB133" s="109">
        <v>2</v>
      </c>
      <c r="AC133" s="105">
        <f t="shared" si="50"/>
        <v>1</v>
      </c>
      <c r="AD133" s="49"/>
      <c r="AE133" s="9" t="str">
        <f t="shared" si="41"/>
        <v>YES</v>
      </c>
      <c r="AF133" s="49"/>
      <c r="AG133" s="49"/>
      <c r="AH133" s="49"/>
      <c r="AI133" s="49"/>
      <c r="AJ133" s="49"/>
      <c r="AK133" s="49"/>
      <c r="AL133" s="49"/>
      <c r="AM133" s="49"/>
      <c r="AN133" s="9">
        <v>33</v>
      </c>
      <c r="AO133" s="9">
        <v>42</v>
      </c>
      <c r="AP133" s="9">
        <v>90</v>
      </c>
      <c r="AQ133" s="9"/>
      <c r="AR133" s="9"/>
      <c r="AS133" s="9"/>
      <c r="AT133" s="9"/>
      <c r="AU133" s="9"/>
      <c r="AV133" s="49"/>
      <c r="AW133" s="49" t="str">
        <f t="shared" si="31"/>
        <v>Yes</v>
      </c>
      <c r="AX133" s="49">
        <f t="shared" si="32"/>
        <v>33</v>
      </c>
      <c r="AY133" s="49">
        <f t="shared" si="33"/>
        <v>1</v>
      </c>
      <c r="AZ133" s="54" t="str">
        <f t="shared" si="34"/>
        <v/>
      </c>
      <c r="BA133" s="80" t="str">
        <f t="shared" si="35"/>
        <v/>
      </c>
      <c r="BB133" s="80">
        <f t="shared" si="36"/>
        <v>1</v>
      </c>
      <c r="BI133">
        <v>33</v>
      </c>
      <c r="BJ133">
        <v>42</v>
      </c>
      <c r="BR133">
        <v>90</v>
      </c>
      <c r="CA133">
        <f t="shared" si="42"/>
        <v>90</v>
      </c>
      <c r="CB133" t="str">
        <f t="shared" si="43"/>
        <v/>
      </c>
      <c r="CD133">
        <f t="shared" si="44"/>
        <v>1</v>
      </c>
      <c r="CE133" t="str">
        <f t="shared" si="45"/>
        <v/>
      </c>
      <c r="CF133" t="str">
        <f t="shared" si="46"/>
        <v/>
      </c>
      <c r="CH133" s="14" t="str">
        <f t="shared" si="47"/>
        <v>No</v>
      </c>
      <c r="CI133" s="14" t="str">
        <f t="shared" si="48"/>
        <v/>
      </c>
      <c r="CJ133" t="str">
        <f t="shared" si="49"/>
        <v/>
      </c>
      <c r="CK133" t="str">
        <f t="shared" si="51"/>
        <v/>
      </c>
      <c r="CO133">
        <v>1</v>
      </c>
    </row>
    <row r="134" spans="1:93" ht="16.2" thickBot="1" x14ac:dyDescent="0.35">
      <c r="A134" t="s">
        <v>39</v>
      </c>
      <c r="B134">
        <v>540082</v>
      </c>
      <c r="C134">
        <v>30115970</v>
      </c>
      <c r="D134" t="s">
        <v>360</v>
      </c>
      <c r="E134" t="s">
        <v>111</v>
      </c>
      <c r="F134" s="68">
        <v>44146.90625</v>
      </c>
      <c r="G134" t="s">
        <v>368</v>
      </c>
      <c r="H134" t="s">
        <v>407</v>
      </c>
      <c r="I134">
        <v>198139</v>
      </c>
      <c r="J134">
        <v>5287007</v>
      </c>
      <c r="K134">
        <v>60</v>
      </c>
      <c r="L134">
        <v>10</v>
      </c>
      <c r="M134">
        <v>1.2</v>
      </c>
      <c r="N134">
        <v>66</v>
      </c>
      <c r="O134">
        <v>16</v>
      </c>
      <c r="P134">
        <v>1.32</v>
      </c>
      <c r="Q134">
        <v>42</v>
      </c>
      <c r="R134">
        <v>2</v>
      </c>
      <c r="S134">
        <v>1.05</v>
      </c>
      <c r="T134">
        <v>19</v>
      </c>
      <c r="U134">
        <v>9</v>
      </c>
      <c r="V134">
        <v>1.9</v>
      </c>
      <c r="W134" s="106">
        <v>1</v>
      </c>
      <c r="X134" s="106">
        <v>0</v>
      </c>
      <c r="Y134" s="105" t="str">
        <f t="shared" si="39"/>
        <v>1-0</v>
      </c>
      <c r="Z134" s="49" t="str">
        <f t="shared" si="40"/>
        <v>YES</v>
      </c>
      <c r="AA134" s="109">
        <v>2</v>
      </c>
      <c r="AB134" s="109">
        <v>1</v>
      </c>
      <c r="AC134" s="105">
        <f t="shared" si="50"/>
        <v>2</v>
      </c>
      <c r="AD134" s="49">
        <v>1</v>
      </c>
      <c r="AE134" s="9" t="str">
        <f t="shared" si="41"/>
        <v>YES</v>
      </c>
      <c r="AF134" s="49"/>
      <c r="AG134" s="49"/>
      <c r="AH134" s="49"/>
      <c r="AI134" s="49"/>
      <c r="AJ134" s="49"/>
      <c r="AK134" s="49"/>
      <c r="AL134" s="49"/>
      <c r="AM134" s="49"/>
      <c r="AN134" s="9">
        <v>24</v>
      </c>
      <c r="AO134" s="9">
        <v>65</v>
      </c>
      <c r="AP134" s="9">
        <v>71</v>
      </c>
      <c r="AQ134" s="9"/>
      <c r="AR134" s="9"/>
      <c r="AS134" s="9"/>
      <c r="AT134" s="9"/>
      <c r="AU134" s="9"/>
      <c r="AV134" s="49"/>
      <c r="AW134" s="49" t="str">
        <f t="shared" si="31"/>
        <v>Yes</v>
      </c>
      <c r="AX134" s="49">
        <f t="shared" si="32"/>
        <v>24</v>
      </c>
      <c r="AY134" s="49">
        <f t="shared" si="33"/>
        <v>1</v>
      </c>
      <c r="AZ134" s="54" t="str">
        <f t="shared" si="34"/>
        <v/>
      </c>
      <c r="BA134" s="80" t="str">
        <f t="shared" si="35"/>
        <v/>
      </c>
      <c r="BB134" s="80">
        <f t="shared" si="36"/>
        <v>1</v>
      </c>
      <c r="BI134">
        <v>24</v>
      </c>
      <c r="BR134">
        <v>65</v>
      </c>
      <c r="BS134">
        <v>71</v>
      </c>
      <c r="CA134">
        <f t="shared" si="42"/>
        <v>65</v>
      </c>
      <c r="CB134">
        <f t="shared" si="43"/>
        <v>71</v>
      </c>
      <c r="CD134">
        <f t="shared" si="44"/>
        <v>1</v>
      </c>
      <c r="CE134" t="str">
        <f t="shared" si="45"/>
        <v/>
      </c>
      <c r="CF134" t="str">
        <f t="shared" si="46"/>
        <v/>
      </c>
      <c r="CH134" s="14" t="str">
        <f t="shared" si="47"/>
        <v>No</v>
      </c>
      <c r="CI134" s="14" t="str">
        <f t="shared" si="48"/>
        <v/>
      </c>
      <c r="CJ134" t="str">
        <f t="shared" si="49"/>
        <v/>
      </c>
      <c r="CK134" t="str">
        <f t="shared" si="51"/>
        <v/>
      </c>
      <c r="CM134">
        <v>1</v>
      </c>
    </row>
    <row r="135" spans="1:93" ht="16.2" thickBot="1" x14ac:dyDescent="0.35">
      <c r="A135" t="s">
        <v>39</v>
      </c>
      <c r="B135">
        <v>540013</v>
      </c>
      <c r="C135">
        <v>0</v>
      </c>
      <c r="D135" t="s">
        <v>394</v>
      </c>
      <c r="E135" t="s">
        <v>339</v>
      </c>
      <c r="F135" s="68">
        <v>44146.927083333336</v>
      </c>
      <c r="G135" t="s">
        <v>408</v>
      </c>
      <c r="H135" t="s">
        <v>409</v>
      </c>
      <c r="I135">
        <v>0</v>
      </c>
      <c r="J135">
        <v>0</v>
      </c>
      <c r="K135">
        <v>50</v>
      </c>
      <c r="L135">
        <v>0</v>
      </c>
      <c r="M135">
        <v>1</v>
      </c>
      <c r="N135">
        <v>60</v>
      </c>
      <c r="O135">
        <v>10</v>
      </c>
      <c r="P135">
        <v>1.2</v>
      </c>
      <c r="Q135">
        <v>50</v>
      </c>
      <c r="R135">
        <v>10</v>
      </c>
      <c r="S135">
        <v>1.25</v>
      </c>
      <c r="T135">
        <v>20</v>
      </c>
      <c r="U135">
        <v>10</v>
      </c>
      <c r="V135">
        <v>2</v>
      </c>
      <c r="W135" s="106">
        <v>2</v>
      </c>
      <c r="X135" s="106">
        <v>0</v>
      </c>
      <c r="Y135" s="105" t="str">
        <f t="shared" si="39"/>
        <v>2-0</v>
      </c>
      <c r="Z135" s="49" t="str">
        <f t="shared" si="40"/>
        <v>NO</v>
      </c>
      <c r="AA135" s="109">
        <v>2</v>
      </c>
      <c r="AB135" s="109">
        <v>1</v>
      </c>
      <c r="AC135" s="105">
        <f t="shared" si="50"/>
        <v>1</v>
      </c>
      <c r="AD135" s="49"/>
      <c r="AE135" s="9" t="str">
        <f t="shared" si="41"/>
        <v>YES</v>
      </c>
      <c r="AF135" s="49"/>
      <c r="AG135" s="49"/>
      <c r="AH135" s="49"/>
      <c r="AI135" s="49"/>
      <c r="AJ135" s="49"/>
      <c r="AK135" s="49"/>
      <c r="AL135" s="49"/>
      <c r="AM135" s="49"/>
      <c r="AN135" s="9">
        <v>14</v>
      </c>
      <c r="AO135" s="9">
        <v>30</v>
      </c>
      <c r="AP135" s="9">
        <v>55</v>
      </c>
      <c r="AQ135" s="9"/>
      <c r="AR135" s="9"/>
      <c r="AS135" s="9"/>
      <c r="AT135" s="9"/>
      <c r="AU135" s="9"/>
      <c r="AV135" s="49"/>
      <c r="AW135" s="49" t="str">
        <f t="shared" si="31"/>
        <v>Yes</v>
      </c>
      <c r="AX135" s="49">
        <f t="shared" si="32"/>
        <v>14</v>
      </c>
      <c r="AY135" s="49">
        <f t="shared" si="33"/>
        <v>0</v>
      </c>
      <c r="AZ135" s="54" t="str">
        <f t="shared" si="34"/>
        <v>Yes</v>
      </c>
      <c r="BA135" s="80" t="str">
        <f t="shared" si="35"/>
        <v>Yes</v>
      </c>
      <c r="BB135" s="80">
        <f t="shared" si="36"/>
        <v>0</v>
      </c>
      <c r="BI135">
        <v>14</v>
      </c>
      <c r="BJ135">
        <v>30</v>
      </c>
      <c r="BR135">
        <v>55</v>
      </c>
      <c r="CA135">
        <f t="shared" si="42"/>
        <v>55</v>
      </c>
      <c r="CB135" t="str">
        <f t="shared" si="43"/>
        <v/>
      </c>
      <c r="CD135" t="str">
        <f t="shared" si="44"/>
        <v/>
      </c>
      <c r="CE135">
        <f t="shared" si="45"/>
        <v>1</v>
      </c>
      <c r="CF135" t="str">
        <f t="shared" si="46"/>
        <v/>
      </c>
      <c r="CH135" s="14" t="str">
        <f t="shared" si="47"/>
        <v>Yes</v>
      </c>
      <c r="CI135" s="14" t="str">
        <f t="shared" si="48"/>
        <v/>
      </c>
      <c r="CJ135" t="str">
        <f t="shared" si="49"/>
        <v/>
      </c>
      <c r="CK135" t="str">
        <f t="shared" si="51"/>
        <v>1</v>
      </c>
      <c r="CN135">
        <v>1</v>
      </c>
    </row>
    <row r="136" spans="1:93" ht="16.2" thickBot="1" x14ac:dyDescent="0.35">
      <c r="A136" t="s">
        <v>39</v>
      </c>
      <c r="B136">
        <v>540521</v>
      </c>
      <c r="C136">
        <v>30119055</v>
      </c>
      <c r="D136" t="s">
        <v>410</v>
      </c>
      <c r="E136" t="s">
        <v>411</v>
      </c>
      <c r="F136" s="68">
        <v>44148.833333333336</v>
      </c>
      <c r="G136" t="s">
        <v>412</v>
      </c>
      <c r="H136" t="s">
        <v>413</v>
      </c>
      <c r="I136">
        <v>4987328</v>
      </c>
      <c r="J136">
        <v>503439</v>
      </c>
      <c r="K136">
        <v>60</v>
      </c>
      <c r="L136">
        <v>10</v>
      </c>
      <c r="M136">
        <v>1.2</v>
      </c>
      <c r="N136">
        <v>60</v>
      </c>
      <c r="O136">
        <v>10</v>
      </c>
      <c r="P136">
        <v>1.2</v>
      </c>
      <c r="Q136">
        <v>60</v>
      </c>
      <c r="R136">
        <v>20</v>
      </c>
      <c r="S136">
        <v>1.5</v>
      </c>
      <c r="T136">
        <v>10</v>
      </c>
      <c r="U136">
        <v>0</v>
      </c>
      <c r="V136">
        <v>1</v>
      </c>
      <c r="W136" s="106">
        <v>0</v>
      </c>
      <c r="X136" s="106">
        <v>0</v>
      </c>
      <c r="Y136" s="105" t="str">
        <f t="shared" si="39"/>
        <v>0-0</v>
      </c>
      <c r="Z136" s="49" t="str">
        <f t="shared" si="40"/>
        <v>NO</v>
      </c>
      <c r="AA136" s="109">
        <v>0</v>
      </c>
      <c r="AB136" s="109">
        <v>1</v>
      </c>
      <c r="AC136" s="105">
        <f t="shared" si="50"/>
        <v>1</v>
      </c>
      <c r="AD136" s="49"/>
      <c r="AE136" s="9" t="str">
        <f t="shared" si="41"/>
        <v>NO</v>
      </c>
      <c r="AF136" s="49"/>
      <c r="AG136" s="49"/>
      <c r="AH136" s="49"/>
      <c r="AI136" s="49"/>
      <c r="AJ136" s="49"/>
      <c r="AK136" s="49"/>
      <c r="AL136" s="49"/>
      <c r="AM136" s="49"/>
      <c r="AN136" s="9">
        <v>73</v>
      </c>
      <c r="AO136" s="9"/>
      <c r="AP136" s="9"/>
      <c r="AQ136" s="9"/>
      <c r="AR136" s="9"/>
      <c r="AS136" s="9"/>
      <c r="AT136" s="9"/>
      <c r="AU136" s="9"/>
      <c r="AV136" s="49"/>
      <c r="AW136" s="49" t="str">
        <f t="shared" si="31"/>
        <v>No</v>
      </c>
      <c r="AX136" s="49">
        <f t="shared" si="32"/>
        <v>73</v>
      </c>
      <c r="AY136" s="49">
        <f t="shared" si="33"/>
        <v>0</v>
      </c>
      <c r="AZ136" s="54" t="str">
        <f t="shared" si="34"/>
        <v/>
      </c>
      <c r="BA136" s="80" t="str">
        <f t="shared" si="35"/>
        <v/>
      </c>
      <c r="BB136" s="80">
        <f t="shared" si="36"/>
        <v>0</v>
      </c>
      <c r="BR136">
        <v>73</v>
      </c>
      <c r="CA136">
        <f t="shared" si="42"/>
        <v>73</v>
      </c>
      <c r="CB136" t="str">
        <f t="shared" si="43"/>
        <v/>
      </c>
      <c r="CD136">
        <f t="shared" si="44"/>
        <v>1</v>
      </c>
      <c r="CE136" t="str">
        <f t="shared" si="45"/>
        <v/>
      </c>
      <c r="CF136" t="str">
        <f t="shared" si="46"/>
        <v/>
      </c>
      <c r="CH136" s="14" t="str">
        <f t="shared" si="47"/>
        <v>No</v>
      </c>
      <c r="CI136" s="14" t="str">
        <f t="shared" si="48"/>
        <v/>
      </c>
      <c r="CJ136" t="str">
        <f t="shared" si="49"/>
        <v/>
      </c>
      <c r="CK136" t="str">
        <f t="shared" si="51"/>
        <v/>
      </c>
      <c r="CO136">
        <v>1</v>
      </c>
    </row>
    <row r="137" spans="1:93" ht="16.2" thickBot="1" x14ac:dyDescent="0.35">
      <c r="A137" t="s">
        <v>39</v>
      </c>
      <c r="B137">
        <v>541213</v>
      </c>
      <c r="C137">
        <v>30121645</v>
      </c>
      <c r="D137" t="s">
        <v>343</v>
      </c>
      <c r="E137" t="s">
        <v>184</v>
      </c>
      <c r="F137" s="68">
        <v>44149.760416666664</v>
      </c>
      <c r="G137" t="s">
        <v>414</v>
      </c>
      <c r="H137" t="s">
        <v>415</v>
      </c>
      <c r="I137">
        <v>3636903</v>
      </c>
      <c r="J137">
        <v>2032055</v>
      </c>
      <c r="K137">
        <v>60</v>
      </c>
      <c r="L137">
        <v>10</v>
      </c>
      <c r="M137">
        <v>1.2</v>
      </c>
      <c r="N137">
        <v>50</v>
      </c>
      <c r="O137">
        <v>0</v>
      </c>
      <c r="P137">
        <v>1</v>
      </c>
      <c r="Q137">
        <v>40</v>
      </c>
      <c r="R137">
        <v>0</v>
      </c>
      <c r="S137">
        <v>1</v>
      </c>
      <c r="T137">
        <v>20</v>
      </c>
      <c r="U137">
        <v>10</v>
      </c>
      <c r="V137">
        <v>2</v>
      </c>
      <c r="W137" s="105">
        <v>1</v>
      </c>
      <c r="X137" s="105">
        <v>1</v>
      </c>
      <c r="Y137" s="105" t="str">
        <f t="shared" si="39"/>
        <v>1-1</v>
      </c>
      <c r="Z137" s="49" t="str">
        <f t="shared" si="40"/>
        <v>NO</v>
      </c>
      <c r="AA137" s="109">
        <v>2</v>
      </c>
      <c r="AB137" s="109">
        <v>3</v>
      </c>
      <c r="AC137" s="105">
        <f t="shared" si="50"/>
        <v>3</v>
      </c>
      <c r="AD137" s="49"/>
      <c r="AE137" s="9" t="str">
        <f t="shared" si="41"/>
        <v>YES</v>
      </c>
      <c r="AF137" s="49"/>
      <c r="AG137" s="49"/>
      <c r="AH137" s="49"/>
      <c r="AI137" s="49"/>
      <c r="AJ137" s="49"/>
      <c r="AK137" s="49"/>
      <c r="AL137" s="49"/>
      <c r="AM137" s="49"/>
      <c r="AN137" s="9">
        <v>26</v>
      </c>
      <c r="AO137" s="9">
        <v>28</v>
      </c>
      <c r="AP137" s="9">
        <v>56</v>
      </c>
      <c r="AQ137" s="9">
        <v>66</v>
      </c>
      <c r="AR137" s="9">
        <v>83</v>
      </c>
      <c r="AS137" s="9"/>
      <c r="AT137" s="9"/>
      <c r="AU137" s="9"/>
      <c r="AV137" s="49"/>
      <c r="AW137" s="49" t="str">
        <f t="shared" si="31"/>
        <v>Yes</v>
      </c>
      <c r="AX137" s="49">
        <f t="shared" si="32"/>
        <v>26</v>
      </c>
      <c r="AY137" s="49">
        <f t="shared" si="33"/>
        <v>1</v>
      </c>
      <c r="AZ137" s="54" t="str">
        <f t="shared" si="34"/>
        <v/>
      </c>
      <c r="BA137" s="80" t="str">
        <f t="shared" si="35"/>
        <v/>
      </c>
      <c r="BB137" s="80">
        <f t="shared" si="36"/>
        <v>1</v>
      </c>
      <c r="BI137">
        <v>26</v>
      </c>
      <c r="BJ137">
        <v>28</v>
      </c>
      <c r="BR137">
        <v>56</v>
      </c>
      <c r="BS137">
        <v>66</v>
      </c>
      <c r="BT137">
        <v>83</v>
      </c>
      <c r="CA137">
        <f t="shared" si="42"/>
        <v>56</v>
      </c>
      <c r="CB137">
        <f t="shared" si="43"/>
        <v>66</v>
      </c>
      <c r="CD137" t="str">
        <f t="shared" si="44"/>
        <v/>
      </c>
      <c r="CE137">
        <f t="shared" si="45"/>
        <v>1</v>
      </c>
      <c r="CF137" t="str">
        <f t="shared" si="46"/>
        <v/>
      </c>
      <c r="CH137" s="14" t="str">
        <f t="shared" si="47"/>
        <v>Yes</v>
      </c>
      <c r="CI137" s="14" t="str">
        <f t="shared" si="48"/>
        <v>1</v>
      </c>
      <c r="CJ137" t="str">
        <f t="shared" si="49"/>
        <v/>
      </c>
      <c r="CK137" t="str">
        <f t="shared" si="51"/>
        <v/>
      </c>
      <c r="CM137">
        <v>1</v>
      </c>
    </row>
    <row r="138" spans="1:93" ht="16.2" thickBot="1" x14ac:dyDescent="0.35">
      <c r="A138" t="s">
        <v>39</v>
      </c>
      <c r="B138">
        <v>540524</v>
      </c>
      <c r="C138">
        <v>30119063</v>
      </c>
      <c r="D138" t="s">
        <v>410</v>
      </c>
      <c r="E138" t="s">
        <v>411</v>
      </c>
      <c r="F138" s="68">
        <v>44150.46875</v>
      </c>
      <c r="G138" t="s">
        <v>416</v>
      </c>
      <c r="H138" t="s">
        <v>417</v>
      </c>
      <c r="I138">
        <v>419123</v>
      </c>
      <c r="J138">
        <v>48452</v>
      </c>
      <c r="K138">
        <v>60</v>
      </c>
      <c r="L138">
        <v>10</v>
      </c>
      <c r="M138">
        <v>1.2</v>
      </c>
      <c r="N138">
        <v>60</v>
      </c>
      <c r="O138">
        <v>10</v>
      </c>
      <c r="P138">
        <v>1.2</v>
      </c>
      <c r="Q138">
        <v>60</v>
      </c>
      <c r="R138">
        <v>20</v>
      </c>
      <c r="S138">
        <v>1.5</v>
      </c>
      <c r="T138">
        <v>10</v>
      </c>
      <c r="U138">
        <v>0</v>
      </c>
      <c r="V138">
        <v>1</v>
      </c>
      <c r="W138" s="106">
        <v>3</v>
      </c>
      <c r="X138" s="106">
        <v>0</v>
      </c>
      <c r="Y138" s="105" t="str">
        <f t="shared" si="39"/>
        <v>3-0</v>
      </c>
      <c r="Z138" s="49" t="str">
        <f t="shared" si="40"/>
        <v>NO</v>
      </c>
      <c r="AA138" s="109">
        <v>3</v>
      </c>
      <c r="AB138" s="109">
        <v>0</v>
      </c>
      <c r="AC138" s="105">
        <f t="shared" ref="AC138:AC169" si="52">SUM(AA138:AB138)-SUM(W138:X138)</f>
        <v>0</v>
      </c>
      <c r="AD138" s="49"/>
      <c r="AE138" s="9" t="str">
        <f t="shared" si="41"/>
        <v>NO</v>
      </c>
      <c r="AF138" s="49"/>
      <c r="AG138" s="49"/>
      <c r="AH138" s="49"/>
      <c r="AI138" s="49"/>
      <c r="AJ138" s="49"/>
      <c r="AK138" s="49"/>
      <c r="AL138" s="49"/>
      <c r="AM138" s="49"/>
      <c r="AN138" s="9">
        <v>17</v>
      </c>
      <c r="AO138" s="9">
        <v>21</v>
      </c>
      <c r="AP138" s="9">
        <v>44</v>
      </c>
      <c r="AQ138" s="9"/>
      <c r="AR138" s="9"/>
      <c r="AS138" s="9"/>
      <c r="AT138" s="9"/>
      <c r="AU138" s="9"/>
      <c r="AV138" s="49"/>
      <c r="AW138" s="49" t="str">
        <f t="shared" si="31"/>
        <v>Yes</v>
      </c>
      <c r="AX138" s="49">
        <f t="shared" si="32"/>
        <v>17</v>
      </c>
      <c r="AY138" s="49">
        <f t="shared" si="33"/>
        <v>1</v>
      </c>
      <c r="AZ138" s="54" t="str">
        <f t="shared" si="34"/>
        <v/>
      </c>
      <c r="BA138" s="80" t="str">
        <f t="shared" si="35"/>
        <v>Yes</v>
      </c>
      <c r="BB138" s="80">
        <f t="shared" si="36"/>
        <v>0</v>
      </c>
      <c r="BI138">
        <v>17</v>
      </c>
      <c r="BJ138">
        <v>21</v>
      </c>
      <c r="BK138">
        <v>44</v>
      </c>
      <c r="CA138" t="str">
        <f t="shared" si="42"/>
        <v/>
      </c>
      <c r="CB138" t="str">
        <f t="shared" si="43"/>
        <v/>
      </c>
      <c r="CD138" t="str">
        <f t="shared" si="44"/>
        <v/>
      </c>
      <c r="CE138" t="str">
        <f t="shared" si="45"/>
        <v/>
      </c>
      <c r="CF138">
        <f t="shared" si="46"/>
        <v>1</v>
      </c>
      <c r="CH138" s="14" t="str">
        <f t="shared" si="47"/>
        <v>No</v>
      </c>
      <c r="CI138" s="14" t="str">
        <f t="shared" si="48"/>
        <v/>
      </c>
      <c r="CJ138" t="str">
        <f t="shared" si="49"/>
        <v/>
      </c>
      <c r="CK138" t="str">
        <f t="shared" ref="CK138:CK153" si="53">IF(AND(CH138="YES",CI138=""),"1","")</f>
        <v/>
      </c>
      <c r="CO138">
        <v>1</v>
      </c>
    </row>
    <row r="139" spans="1:93" ht="16.2" thickBot="1" x14ac:dyDescent="0.35">
      <c r="A139" t="s">
        <v>39</v>
      </c>
      <c r="B139">
        <v>540636</v>
      </c>
      <c r="C139">
        <v>0</v>
      </c>
      <c r="D139" t="s">
        <v>418</v>
      </c>
      <c r="E139" t="s">
        <v>419</v>
      </c>
      <c r="F139" s="68">
        <v>44150.729166666664</v>
      </c>
      <c r="G139" t="s">
        <v>420</v>
      </c>
      <c r="H139" t="s">
        <v>421</v>
      </c>
      <c r="I139">
        <v>0</v>
      </c>
      <c r="J139">
        <v>0</v>
      </c>
      <c r="K139">
        <v>60</v>
      </c>
      <c r="L139">
        <v>10</v>
      </c>
      <c r="M139">
        <v>1.2</v>
      </c>
      <c r="N139">
        <v>60</v>
      </c>
      <c r="O139">
        <v>10</v>
      </c>
      <c r="P139">
        <v>1.2</v>
      </c>
      <c r="Q139">
        <v>50</v>
      </c>
      <c r="R139">
        <v>10</v>
      </c>
      <c r="S139">
        <v>1.25</v>
      </c>
      <c r="T139">
        <v>10</v>
      </c>
      <c r="U139">
        <v>0</v>
      </c>
      <c r="V139">
        <v>1</v>
      </c>
      <c r="W139" s="106">
        <v>0</v>
      </c>
      <c r="X139" s="106">
        <v>0</v>
      </c>
      <c r="Y139" s="105" t="str">
        <f t="shared" ref="Y139:Y155" si="54">W139&amp;"-"&amp;X139</f>
        <v>0-0</v>
      </c>
      <c r="Z139" s="49" t="str">
        <f t="shared" ref="Z139:Z155" si="55">IF(SUM(W139:X139)=1,"YES","NO")</f>
        <v>NO</v>
      </c>
      <c r="AA139" s="109">
        <v>1</v>
      </c>
      <c r="AB139" s="109">
        <v>0</v>
      </c>
      <c r="AC139" s="105">
        <f t="shared" si="52"/>
        <v>1</v>
      </c>
      <c r="AD139" s="49"/>
      <c r="AE139" s="9" t="str">
        <f t="shared" ref="AE139:AE155" si="56">IF(AND(AA139&gt;0,AB139&gt;0),"YES","NO")</f>
        <v>NO</v>
      </c>
      <c r="AF139" s="49"/>
      <c r="AG139" s="49"/>
      <c r="AH139" s="49"/>
      <c r="AI139" s="49"/>
      <c r="AJ139" s="49"/>
      <c r="AK139" s="49"/>
      <c r="AL139" s="49"/>
      <c r="AM139" s="49"/>
      <c r="AN139" s="9">
        <v>83</v>
      </c>
      <c r="AO139" s="9"/>
      <c r="AP139" s="9"/>
      <c r="AQ139" s="9"/>
      <c r="AR139" s="9"/>
      <c r="AS139" s="9"/>
      <c r="AT139" s="9"/>
      <c r="AU139" s="9"/>
      <c r="AV139" s="49"/>
      <c r="AW139" s="49" t="str">
        <f t="shared" si="31"/>
        <v>No</v>
      </c>
      <c r="AX139" s="49">
        <f t="shared" si="32"/>
        <v>83</v>
      </c>
      <c r="AY139" s="49">
        <f t="shared" si="33"/>
        <v>0</v>
      </c>
      <c r="AZ139" s="54" t="str">
        <f t="shared" si="34"/>
        <v/>
      </c>
      <c r="BA139" s="80" t="str">
        <f t="shared" si="35"/>
        <v/>
      </c>
      <c r="BB139" s="80">
        <f t="shared" si="36"/>
        <v>0</v>
      </c>
      <c r="BR139">
        <v>83</v>
      </c>
      <c r="CA139">
        <f t="shared" ref="CA139:CA155" si="57">IF(BR139="","",BR139)</f>
        <v>83</v>
      </c>
      <c r="CB139" t="str">
        <f t="shared" ref="CB139:CB155" si="58">IF(BS139="","",BS139)</f>
        <v/>
      </c>
      <c r="CD139">
        <f t="shared" ref="CD139:CD155" si="59">IF(AND(CA139&gt;=60,CA139&lt;&gt;""),1,"")</f>
        <v>1</v>
      </c>
      <c r="CE139" t="str">
        <f t="shared" ref="CE139:CE155" si="60">IF(CA139&lt;60,1,"")</f>
        <v/>
      </c>
      <c r="CF139" t="str">
        <f t="shared" ref="CF139:CF155" si="61">IF(CA139="",1,"")</f>
        <v/>
      </c>
      <c r="CH139" s="14" t="str">
        <f t="shared" ref="CH139:CH155" si="62">IF(AND(CA139&gt;=46,CA139&lt;65),"Yes","No")</f>
        <v>No</v>
      </c>
      <c r="CI139" s="14" t="str">
        <f t="shared" ref="CI139:CI153" si="63">IF(AND(CH139="YES",BS139&lt;&gt;""),"1","")</f>
        <v/>
      </c>
      <c r="CJ139" t="str">
        <f t="shared" ref="CJ139:CJ155" si="64">IF(AND(CH139="NO",CA139&gt;65,CB139&lt;&gt;""),1,"")</f>
        <v/>
      </c>
      <c r="CK139" t="str">
        <f t="shared" si="53"/>
        <v/>
      </c>
      <c r="CO139">
        <v>1</v>
      </c>
    </row>
    <row r="140" spans="1:93" ht="16.2" thickBot="1" x14ac:dyDescent="0.35">
      <c r="A140" t="s">
        <v>39</v>
      </c>
      <c r="B140">
        <v>541225</v>
      </c>
      <c r="C140">
        <v>0</v>
      </c>
      <c r="D140" t="s">
        <v>338</v>
      </c>
      <c r="E140" t="s">
        <v>339</v>
      </c>
      <c r="F140" s="68">
        <v>44151</v>
      </c>
      <c r="G140" t="s">
        <v>363</v>
      </c>
      <c r="H140" t="s">
        <v>349</v>
      </c>
      <c r="I140">
        <v>0</v>
      </c>
      <c r="J140">
        <v>0</v>
      </c>
      <c r="K140">
        <v>63</v>
      </c>
      <c r="L140">
        <v>13</v>
      </c>
      <c r="M140">
        <v>1.26</v>
      </c>
      <c r="N140">
        <v>55</v>
      </c>
      <c r="O140">
        <v>5</v>
      </c>
      <c r="P140">
        <v>1.1000000000000001</v>
      </c>
      <c r="Q140">
        <v>53</v>
      </c>
      <c r="R140">
        <v>13</v>
      </c>
      <c r="S140">
        <v>1.33</v>
      </c>
      <c r="T140">
        <v>17</v>
      </c>
      <c r="U140">
        <v>7</v>
      </c>
      <c r="V140">
        <v>1.7</v>
      </c>
      <c r="W140" s="106">
        <v>0</v>
      </c>
      <c r="X140" s="106">
        <v>1</v>
      </c>
      <c r="Y140" s="105" t="str">
        <f t="shared" si="54"/>
        <v>0-1</v>
      </c>
      <c r="Z140" s="49" t="str">
        <f t="shared" si="55"/>
        <v>YES</v>
      </c>
      <c r="AA140" s="109">
        <v>2</v>
      </c>
      <c r="AB140" s="109">
        <v>1</v>
      </c>
      <c r="AC140" s="105">
        <f t="shared" si="52"/>
        <v>2</v>
      </c>
      <c r="AD140" s="49">
        <v>1</v>
      </c>
      <c r="AE140" s="9" t="str">
        <f t="shared" si="56"/>
        <v>YES</v>
      </c>
      <c r="AF140" s="49"/>
      <c r="AG140" s="49"/>
      <c r="AH140" s="49"/>
      <c r="AI140" s="49"/>
      <c r="AJ140" s="49"/>
      <c r="AK140" s="49"/>
      <c r="AL140" s="49"/>
      <c r="AM140" s="49"/>
      <c r="AN140" s="9">
        <v>40</v>
      </c>
      <c r="AO140" s="9">
        <v>56</v>
      </c>
      <c r="AP140" s="9">
        <v>79</v>
      </c>
      <c r="AQ140" s="9"/>
      <c r="AR140" s="9"/>
      <c r="AS140" s="9"/>
      <c r="AT140" s="9"/>
      <c r="AU140" s="9"/>
      <c r="AV140" s="49"/>
      <c r="AW140" s="49" t="str">
        <f t="shared" si="31"/>
        <v>Yes</v>
      </c>
      <c r="AX140" s="49">
        <f t="shared" si="32"/>
        <v>40</v>
      </c>
      <c r="AY140" s="49">
        <f t="shared" si="33"/>
        <v>1</v>
      </c>
      <c r="AZ140" s="54" t="str">
        <f t="shared" si="34"/>
        <v/>
      </c>
      <c r="BA140" s="80" t="str">
        <f t="shared" si="35"/>
        <v/>
      </c>
      <c r="BB140" s="80">
        <f t="shared" si="36"/>
        <v>1</v>
      </c>
      <c r="BI140">
        <v>40</v>
      </c>
      <c r="BR140">
        <v>56</v>
      </c>
      <c r="BS140">
        <v>79</v>
      </c>
      <c r="CA140">
        <f t="shared" si="57"/>
        <v>56</v>
      </c>
      <c r="CB140">
        <f t="shared" si="58"/>
        <v>79</v>
      </c>
      <c r="CD140" t="str">
        <f t="shared" si="59"/>
        <v/>
      </c>
      <c r="CE140">
        <f t="shared" si="60"/>
        <v>1</v>
      </c>
      <c r="CF140" t="str">
        <f t="shared" si="61"/>
        <v/>
      </c>
      <c r="CH140" s="14" t="str">
        <f t="shared" si="62"/>
        <v>Yes</v>
      </c>
      <c r="CI140" s="14" t="str">
        <f t="shared" si="63"/>
        <v>1</v>
      </c>
      <c r="CJ140" t="str">
        <f t="shared" si="64"/>
        <v/>
      </c>
      <c r="CK140" t="str">
        <f t="shared" si="53"/>
        <v/>
      </c>
      <c r="CM140">
        <v>1</v>
      </c>
    </row>
    <row r="141" spans="1:93" ht="16.2" thickBot="1" x14ac:dyDescent="0.35">
      <c r="A141" t="s">
        <v>39</v>
      </c>
      <c r="B141">
        <v>541887</v>
      </c>
      <c r="C141">
        <v>30128888</v>
      </c>
      <c r="D141" t="s">
        <v>28</v>
      </c>
      <c r="E141" t="s">
        <v>40</v>
      </c>
      <c r="F141" s="68">
        <v>44153.583333333336</v>
      </c>
      <c r="G141" t="s">
        <v>422</v>
      </c>
      <c r="H141" t="s">
        <v>423</v>
      </c>
      <c r="I141">
        <v>5822815</v>
      </c>
      <c r="J141">
        <v>2618007</v>
      </c>
      <c r="K141">
        <v>86</v>
      </c>
      <c r="L141">
        <v>36</v>
      </c>
      <c r="M141">
        <v>1.72</v>
      </c>
      <c r="N141">
        <v>50</v>
      </c>
      <c r="O141">
        <v>0</v>
      </c>
      <c r="P141">
        <v>1</v>
      </c>
      <c r="Q141">
        <v>45</v>
      </c>
      <c r="R141">
        <v>5</v>
      </c>
      <c r="S141">
        <v>1.1299999999999999</v>
      </c>
      <c r="T141">
        <v>11</v>
      </c>
      <c r="U141">
        <v>1</v>
      </c>
      <c r="V141">
        <v>1.1000000000000001</v>
      </c>
      <c r="W141" s="106">
        <v>1</v>
      </c>
      <c r="X141" s="106">
        <v>0</v>
      </c>
      <c r="Y141" s="105" t="str">
        <f t="shared" si="54"/>
        <v>1-0</v>
      </c>
      <c r="Z141" s="49" t="str">
        <f t="shared" si="55"/>
        <v>YES</v>
      </c>
      <c r="AA141" s="109">
        <v>2</v>
      </c>
      <c r="AB141" s="109">
        <v>3</v>
      </c>
      <c r="AC141" s="105">
        <f t="shared" si="52"/>
        <v>4</v>
      </c>
      <c r="AD141" s="49">
        <v>1</v>
      </c>
      <c r="AE141" s="9" t="str">
        <f t="shared" si="56"/>
        <v>YES</v>
      </c>
      <c r="AF141" s="49"/>
      <c r="AG141" s="49"/>
      <c r="AH141" s="49"/>
      <c r="AI141" s="49"/>
      <c r="AJ141" s="49"/>
      <c r="AK141" s="49"/>
      <c r="AL141" s="49"/>
      <c r="AM141" s="49"/>
      <c r="AN141" s="9">
        <v>18</v>
      </c>
      <c r="AO141" s="9">
        <v>50</v>
      </c>
      <c r="AP141" s="9">
        <v>82</v>
      </c>
      <c r="AQ141" s="9">
        <v>85</v>
      </c>
      <c r="AR141" s="9">
        <v>90</v>
      </c>
      <c r="AS141" s="9"/>
      <c r="AT141" s="9"/>
      <c r="AU141" s="9"/>
      <c r="AV141" s="49"/>
      <c r="AW141" s="49" t="str">
        <f t="shared" si="31"/>
        <v>Yes</v>
      </c>
      <c r="AX141" s="49">
        <f t="shared" si="32"/>
        <v>18</v>
      </c>
      <c r="AY141" s="49">
        <f t="shared" si="33"/>
        <v>1</v>
      </c>
      <c r="AZ141" s="54" t="str">
        <f t="shared" si="34"/>
        <v/>
      </c>
      <c r="BA141" s="80" t="str">
        <f t="shared" si="35"/>
        <v>Yes</v>
      </c>
      <c r="BB141" s="80">
        <f t="shared" si="36"/>
        <v>0</v>
      </c>
      <c r="BI141">
        <v>18</v>
      </c>
      <c r="BR141">
        <v>50</v>
      </c>
      <c r="BS141">
        <v>82</v>
      </c>
      <c r="BT141">
        <v>85</v>
      </c>
      <c r="BU141">
        <v>90</v>
      </c>
      <c r="CA141">
        <f t="shared" si="57"/>
        <v>50</v>
      </c>
      <c r="CB141">
        <f t="shared" si="58"/>
        <v>82</v>
      </c>
      <c r="CD141" t="str">
        <f t="shared" si="59"/>
        <v/>
      </c>
      <c r="CE141">
        <f t="shared" si="60"/>
        <v>1</v>
      </c>
      <c r="CF141" t="str">
        <f t="shared" si="61"/>
        <v/>
      </c>
      <c r="CH141" s="14" t="str">
        <f t="shared" si="62"/>
        <v>Yes</v>
      </c>
      <c r="CI141" s="14" t="str">
        <f t="shared" si="63"/>
        <v>1</v>
      </c>
      <c r="CJ141" t="str">
        <f t="shared" si="64"/>
        <v/>
      </c>
      <c r="CK141" t="str">
        <f t="shared" si="53"/>
        <v/>
      </c>
      <c r="CM141">
        <v>1</v>
      </c>
    </row>
    <row r="142" spans="1:93" ht="16.2" thickBot="1" x14ac:dyDescent="0.35">
      <c r="A142" t="s">
        <v>39</v>
      </c>
      <c r="B142">
        <v>542292</v>
      </c>
      <c r="C142">
        <v>0</v>
      </c>
      <c r="D142" t="s">
        <v>343</v>
      </c>
      <c r="E142" t="s">
        <v>184</v>
      </c>
      <c r="F142" s="68">
        <v>44155.916666666664</v>
      </c>
      <c r="G142" t="s">
        <v>424</v>
      </c>
      <c r="H142" t="s">
        <v>414</v>
      </c>
      <c r="I142">
        <v>0</v>
      </c>
      <c r="J142">
        <v>0</v>
      </c>
      <c r="K142">
        <v>50</v>
      </c>
      <c r="L142">
        <v>0</v>
      </c>
      <c r="M142">
        <v>1</v>
      </c>
      <c r="N142">
        <v>50</v>
      </c>
      <c r="O142">
        <v>0</v>
      </c>
      <c r="P142">
        <v>1</v>
      </c>
      <c r="Q142">
        <v>40</v>
      </c>
      <c r="R142">
        <v>0</v>
      </c>
      <c r="S142">
        <v>1</v>
      </c>
      <c r="T142">
        <v>20</v>
      </c>
      <c r="U142">
        <v>10</v>
      </c>
      <c r="V142">
        <v>2</v>
      </c>
      <c r="W142" s="105">
        <v>1</v>
      </c>
      <c r="X142" s="105">
        <v>1</v>
      </c>
      <c r="Y142" s="105" t="str">
        <f t="shared" si="54"/>
        <v>1-1</v>
      </c>
      <c r="Z142" s="49" t="str">
        <f t="shared" si="55"/>
        <v>NO</v>
      </c>
      <c r="AA142" s="109">
        <v>2</v>
      </c>
      <c r="AB142" s="109">
        <v>2</v>
      </c>
      <c r="AC142" s="105">
        <f t="shared" si="52"/>
        <v>2</v>
      </c>
      <c r="AD142" s="49"/>
      <c r="AE142" s="9" t="str">
        <f t="shared" si="56"/>
        <v>YES</v>
      </c>
      <c r="AF142" s="49"/>
      <c r="AG142" s="49"/>
      <c r="AH142" s="49"/>
      <c r="AI142" s="49"/>
      <c r="AJ142" s="49"/>
      <c r="AK142" s="49"/>
      <c r="AL142" s="49"/>
      <c r="AM142" s="49"/>
      <c r="AN142" s="9">
        <v>23</v>
      </c>
      <c r="AO142" s="9">
        <v>32</v>
      </c>
      <c r="AP142" s="9">
        <v>47</v>
      </c>
      <c r="AQ142" s="9">
        <v>72</v>
      </c>
      <c r="AR142" s="9"/>
      <c r="AS142" s="9"/>
      <c r="AT142" s="9"/>
      <c r="AU142" s="9"/>
      <c r="AV142" s="49"/>
      <c r="AW142" s="49" t="str">
        <f t="shared" si="31"/>
        <v>Yes</v>
      </c>
      <c r="AX142" s="49">
        <f t="shared" si="32"/>
        <v>23</v>
      </c>
      <c r="AY142" s="49">
        <f t="shared" si="33"/>
        <v>1</v>
      </c>
      <c r="AZ142" s="54" t="str">
        <f t="shared" si="34"/>
        <v/>
      </c>
      <c r="BA142" s="80" t="str">
        <f t="shared" si="35"/>
        <v/>
      </c>
      <c r="BB142" s="80">
        <f t="shared" si="36"/>
        <v>1</v>
      </c>
      <c r="BI142">
        <v>23</v>
      </c>
      <c r="BJ142">
        <v>32</v>
      </c>
      <c r="BR142">
        <v>47</v>
      </c>
      <c r="BS142">
        <v>72</v>
      </c>
      <c r="CA142">
        <f t="shared" si="57"/>
        <v>47</v>
      </c>
      <c r="CB142">
        <f t="shared" si="58"/>
        <v>72</v>
      </c>
      <c r="CD142" t="str">
        <f t="shared" si="59"/>
        <v/>
      </c>
      <c r="CE142">
        <f t="shared" si="60"/>
        <v>1</v>
      </c>
      <c r="CF142" t="str">
        <f t="shared" si="61"/>
        <v/>
      </c>
      <c r="CH142" s="14" t="str">
        <f t="shared" si="62"/>
        <v>Yes</v>
      </c>
      <c r="CI142" s="14" t="str">
        <f t="shared" si="63"/>
        <v>1</v>
      </c>
      <c r="CJ142" t="str">
        <f t="shared" si="64"/>
        <v/>
      </c>
      <c r="CK142" t="str">
        <f t="shared" si="53"/>
        <v/>
      </c>
      <c r="CM142">
        <v>1</v>
      </c>
    </row>
    <row r="143" spans="1:93" ht="16.2" thickBot="1" x14ac:dyDescent="0.35">
      <c r="A143" t="s">
        <v>39</v>
      </c>
      <c r="B143">
        <v>542425</v>
      </c>
      <c r="C143">
        <v>0</v>
      </c>
      <c r="D143" t="s">
        <v>76</v>
      </c>
      <c r="E143" t="s">
        <v>390</v>
      </c>
      <c r="F143" s="68">
        <v>44156.625</v>
      </c>
      <c r="G143" t="s">
        <v>391</v>
      </c>
      <c r="H143" t="s">
        <v>425</v>
      </c>
      <c r="I143">
        <v>0</v>
      </c>
      <c r="J143">
        <v>0</v>
      </c>
      <c r="K143">
        <v>67</v>
      </c>
      <c r="L143">
        <v>17</v>
      </c>
      <c r="M143">
        <v>1.34</v>
      </c>
      <c r="N143">
        <v>50</v>
      </c>
      <c r="O143">
        <v>0</v>
      </c>
      <c r="P143">
        <v>1</v>
      </c>
      <c r="Q143">
        <v>40</v>
      </c>
      <c r="R143">
        <v>0</v>
      </c>
      <c r="S143">
        <v>1</v>
      </c>
      <c r="T143">
        <v>10</v>
      </c>
      <c r="U143">
        <v>0</v>
      </c>
      <c r="V143">
        <v>1</v>
      </c>
      <c r="W143" s="106">
        <v>3</v>
      </c>
      <c r="X143" s="106">
        <v>0</v>
      </c>
      <c r="Y143" s="105" t="str">
        <f t="shared" si="54"/>
        <v>3-0</v>
      </c>
      <c r="Z143" s="49" t="str">
        <f t="shared" si="55"/>
        <v>NO</v>
      </c>
      <c r="AA143" s="109">
        <v>5</v>
      </c>
      <c r="AB143" s="109">
        <v>1</v>
      </c>
      <c r="AC143" s="105">
        <f t="shared" si="52"/>
        <v>3</v>
      </c>
      <c r="AD143" s="49"/>
      <c r="AE143" s="9" t="str">
        <f t="shared" si="56"/>
        <v>YES</v>
      </c>
      <c r="AF143" s="49"/>
      <c r="AG143" s="49"/>
      <c r="AH143" s="49"/>
      <c r="AI143" s="49"/>
      <c r="AJ143" s="49"/>
      <c r="AK143" s="49"/>
      <c r="AL143" s="49"/>
      <c r="AM143" s="49"/>
      <c r="AN143" s="9">
        <v>4</v>
      </c>
      <c r="AO143" s="9">
        <v>7</v>
      </c>
      <c r="AP143" s="9">
        <v>38</v>
      </c>
      <c r="AQ143" s="9">
        <v>55</v>
      </c>
      <c r="AR143" s="9">
        <v>67</v>
      </c>
      <c r="AS143" s="9">
        <v>84</v>
      </c>
      <c r="AT143" s="9"/>
      <c r="AU143" s="9"/>
      <c r="AV143" s="49"/>
      <c r="AW143" s="49" t="str">
        <f t="shared" si="31"/>
        <v>Yes</v>
      </c>
      <c r="AX143" s="49">
        <f t="shared" si="32"/>
        <v>4</v>
      </c>
      <c r="AY143" s="49">
        <f t="shared" si="33"/>
        <v>0</v>
      </c>
      <c r="AZ143" s="54" t="str">
        <f t="shared" si="34"/>
        <v>Yes</v>
      </c>
      <c r="BA143" s="80" t="str">
        <f t="shared" si="35"/>
        <v>Yes</v>
      </c>
      <c r="BB143" s="80">
        <f t="shared" si="36"/>
        <v>0</v>
      </c>
      <c r="BI143">
        <v>4</v>
      </c>
      <c r="BJ143">
        <v>7</v>
      </c>
      <c r="BK143">
        <v>38</v>
      </c>
      <c r="BR143">
        <v>55</v>
      </c>
      <c r="BS143">
        <v>67</v>
      </c>
      <c r="BT143">
        <v>87</v>
      </c>
      <c r="BU143" t="s">
        <v>432</v>
      </c>
      <c r="CA143">
        <f t="shared" si="57"/>
        <v>55</v>
      </c>
      <c r="CB143">
        <f t="shared" si="58"/>
        <v>67</v>
      </c>
      <c r="CD143" t="str">
        <f t="shared" si="59"/>
        <v/>
      </c>
      <c r="CE143">
        <f t="shared" si="60"/>
        <v>1</v>
      </c>
      <c r="CF143" t="str">
        <f t="shared" si="61"/>
        <v/>
      </c>
      <c r="CH143" s="14" t="str">
        <f t="shared" si="62"/>
        <v>Yes</v>
      </c>
      <c r="CI143" s="14" t="str">
        <f t="shared" si="63"/>
        <v>1</v>
      </c>
      <c r="CJ143" t="str">
        <f t="shared" si="64"/>
        <v/>
      </c>
      <c r="CK143" t="str">
        <f t="shared" si="53"/>
        <v/>
      </c>
      <c r="CM143">
        <v>1</v>
      </c>
    </row>
    <row r="144" spans="1:93" ht="16.2" thickBot="1" x14ac:dyDescent="0.35">
      <c r="A144" t="s">
        <v>39</v>
      </c>
      <c r="B144">
        <v>542427</v>
      </c>
      <c r="C144">
        <v>0</v>
      </c>
      <c r="D144" t="s">
        <v>76</v>
      </c>
      <c r="E144" t="s">
        <v>390</v>
      </c>
      <c r="F144" s="68">
        <v>44156.625</v>
      </c>
      <c r="G144" t="s">
        <v>426</v>
      </c>
      <c r="H144" t="s">
        <v>427</v>
      </c>
      <c r="I144">
        <v>0</v>
      </c>
      <c r="J144">
        <v>0</v>
      </c>
      <c r="K144">
        <v>60</v>
      </c>
      <c r="L144">
        <v>10</v>
      </c>
      <c r="M144">
        <v>1.2</v>
      </c>
      <c r="N144">
        <v>50</v>
      </c>
      <c r="O144">
        <v>0</v>
      </c>
      <c r="P144">
        <v>1</v>
      </c>
      <c r="Q144">
        <v>45</v>
      </c>
      <c r="R144">
        <v>5</v>
      </c>
      <c r="S144">
        <v>1.1299999999999999</v>
      </c>
      <c r="T144">
        <v>11</v>
      </c>
      <c r="U144">
        <v>1</v>
      </c>
      <c r="V144">
        <v>1.1000000000000001</v>
      </c>
      <c r="W144" s="105">
        <v>1</v>
      </c>
      <c r="X144" s="105">
        <v>2</v>
      </c>
      <c r="Y144" s="105" t="str">
        <f t="shared" si="54"/>
        <v>1-2</v>
      </c>
      <c r="Z144" s="49" t="str">
        <f t="shared" si="55"/>
        <v>NO</v>
      </c>
      <c r="AA144" s="109">
        <v>1</v>
      </c>
      <c r="AB144" s="109">
        <v>3</v>
      </c>
      <c r="AC144" s="105">
        <f t="shared" si="52"/>
        <v>1</v>
      </c>
      <c r="AD144" s="49"/>
      <c r="AE144" s="9" t="str">
        <f t="shared" si="56"/>
        <v>YES</v>
      </c>
      <c r="AF144" s="49"/>
      <c r="AG144" s="49"/>
      <c r="AH144" s="49"/>
      <c r="AI144" s="49"/>
      <c r="AJ144" s="49"/>
      <c r="AK144" s="49"/>
      <c r="AL144" s="49"/>
      <c r="AM144" s="49"/>
      <c r="AN144" s="9">
        <v>8</v>
      </c>
      <c r="AO144" s="9">
        <v>11</v>
      </c>
      <c r="AP144" s="9">
        <v>12</v>
      </c>
      <c r="AQ144" s="9">
        <v>76</v>
      </c>
      <c r="AR144" s="9"/>
      <c r="AS144" s="9"/>
      <c r="AT144" s="9"/>
      <c r="AU144" s="9"/>
      <c r="AV144" s="49"/>
      <c r="AW144" s="49" t="str">
        <f t="shared" si="31"/>
        <v>Yes</v>
      </c>
      <c r="AX144" s="49">
        <f t="shared" si="32"/>
        <v>8</v>
      </c>
      <c r="AY144" s="49">
        <f t="shared" si="33"/>
        <v>0</v>
      </c>
      <c r="AZ144" s="54" t="str">
        <f t="shared" si="34"/>
        <v>Yes</v>
      </c>
      <c r="BA144" s="80" t="str">
        <f t="shared" si="35"/>
        <v>Yes</v>
      </c>
      <c r="BB144" s="80">
        <f t="shared" si="36"/>
        <v>0</v>
      </c>
      <c r="BI144">
        <v>11</v>
      </c>
      <c r="BJ144">
        <v>12</v>
      </c>
      <c r="BR144">
        <v>76</v>
      </c>
      <c r="CA144">
        <f t="shared" si="57"/>
        <v>76</v>
      </c>
      <c r="CB144" t="str">
        <f t="shared" si="58"/>
        <v/>
      </c>
      <c r="CD144">
        <f t="shared" si="59"/>
        <v>1</v>
      </c>
      <c r="CE144" t="str">
        <f t="shared" si="60"/>
        <v/>
      </c>
      <c r="CF144" t="str">
        <f t="shared" si="61"/>
        <v/>
      </c>
      <c r="CH144" s="14" t="str">
        <f t="shared" si="62"/>
        <v>No</v>
      </c>
      <c r="CI144" s="14" t="str">
        <f t="shared" si="63"/>
        <v/>
      </c>
      <c r="CJ144" t="str">
        <f t="shared" si="64"/>
        <v/>
      </c>
      <c r="CK144" t="str">
        <f t="shared" si="53"/>
        <v/>
      </c>
      <c r="CO144">
        <v>1</v>
      </c>
    </row>
    <row r="145" spans="1:93" ht="16.2" thickBot="1" x14ac:dyDescent="0.35">
      <c r="A145" t="s">
        <v>39</v>
      </c>
      <c r="B145">
        <v>542312</v>
      </c>
      <c r="C145">
        <v>0</v>
      </c>
      <c r="D145" t="s">
        <v>418</v>
      </c>
      <c r="E145" t="s">
        <v>419</v>
      </c>
      <c r="F145" s="68">
        <v>44156.8125</v>
      </c>
      <c r="G145" t="s">
        <v>428</v>
      </c>
      <c r="H145" t="s">
        <v>429</v>
      </c>
      <c r="I145">
        <v>0</v>
      </c>
      <c r="J145">
        <v>0</v>
      </c>
      <c r="K145">
        <v>50</v>
      </c>
      <c r="L145">
        <v>0</v>
      </c>
      <c r="M145">
        <v>1</v>
      </c>
      <c r="N145">
        <v>66</v>
      </c>
      <c r="O145">
        <v>16</v>
      </c>
      <c r="P145">
        <v>1.32</v>
      </c>
      <c r="Q145">
        <v>67</v>
      </c>
      <c r="R145">
        <v>27</v>
      </c>
      <c r="S145">
        <v>1.68</v>
      </c>
      <c r="T145">
        <v>12</v>
      </c>
      <c r="U145">
        <v>2</v>
      </c>
      <c r="V145">
        <v>1.2</v>
      </c>
      <c r="W145" s="106">
        <v>1</v>
      </c>
      <c r="X145" s="106">
        <v>0</v>
      </c>
      <c r="Y145" s="105" t="str">
        <f t="shared" si="54"/>
        <v>1-0</v>
      </c>
      <c r="Z145" s="49" t="str">
        <f t="shared" si="55"/>
        <v>YES</v>
      </c>
      <c r="AA145" s="109">
        <v>1</v>
      </c>
      <c r="AB145" s="109">
        <v>1</v>
      </c>
      <c r="AC145" s="105">
        <f t="shared" si="52"/>
        <v>1</v>
      </c>
      <c r="AD145" s="49">
        <v>1</v>
      </c>
      <c r="AE145" s="9" t="str">
        <f t="shared" si="56"/>
        <v>YES</v>
      </c>
      <c r="AF145" s="49"/>
      <c r="AG145" s="49"/>
      <c r="AH145" s="49"/>
      <c r="AI145" s="49"/>
      <c r="AJ145" s="49"/>
      <c r="AK145" s="49"/>
      <c r="AL145" s="49"/>
      <c r="AM145" s="49"/>
      <c r="AN145" s="9">
        <v>43</v>
      </c>
      <c r="AO145" s="9">
        <v>55</v>
      </c>
      <c r="AP145" s="9"/>
      <c r="AQ145" s="9"/>
      <c r="AR145" s="9"/>
      <c r="AS145" s="9"/>
      <c r="AT145" s="9"/>
      <c r="AU145" s="9"/>
      <c r="AV145" s="49"/>
      <c r="AW145" s="49" t="str">
        <f t="shared" si="31"/>
        <v>Yes</v>
      </c>
      <c r="AX145" s="49">
        <f t="shared" si="32"/>
        <v>43</v>
      </c>
      <c r="AY145" s="49">
        <f t="shared" si="33"/>
        <v>1</v>
      </c>
      <c r="AZ145" s="54" t="str">
        <f t="shared" si="34"/>
        <v/>
      </c>
      <c r="BA145" s="80" t="str">
        <f t="shared" si="35"/>
        <v/>
      </c>
      <c r="BB145" s="80">
        <f t="shared" si="36"/>
        <v>1</v>
      </c>
      <c r="BI145">
        <v>43</v>
      </c>
      <c r="BR145">
        <v>55</v>
      </c>
      <c r="CA145">
        <f t="shared" si="57"/>
        <v>55</v>
      </c>
      <c r="CB145" t="str">
        <f t="shared" si="58"/>
        <v/>
      </c>
      <c r="CD145" t="str">
        <f t="shared" si="59"/>
        <v/>
      </c>
      <c r="CE145">
        <f t="shared" si="60"/>
        <v>1</v>
      </c>
      <c r="CF145" t="str">
        <f t="shared" si="61"/>
        <v/>
      </c>
      <c r="CH145" s="14" t="str">
        <f t="shared" si="62"/>
        <v>Yes</v>
      </c>
      <c r="CI145" s="14" t="str">
        <f t="shared" si="63"/>
        <v/>
      </c>
      <c r="CJ145" t="str">
        <f t="shared" si="64"/>
        <v/>
      </c>
      <c r="CK145" t="str">
        <f t="shared" si="53"/>
        <v>1</v>
      </c>
      <c r="CN145">
        <v>1</v>
      </c>
    </row>
    <row r="146" spans="1:93" ht="16.2" thickBot="1" x14ac:dyDescent="0.35">
      <c r="A146" t="s">
        <v>39</v>
      </c>
      <c r="B146">
        <v>542654</v>
      </c>
      <c r="C146">
        <v>30135459</v>
      </c>
      <c r="D146" t="s">
        <v>433</v>
      </c>
      <c r="E146" t="s">
        <v>434</v>
      </c>
      <c r="F146" s="68">
        <v>44156.53125</v>
      </c>
      <c r="G146" t="s">
        <v>435</v>
      </c>
      <c r="H146" t="s">
        <v>436</v>
      </c>
      <c r="I146">
        <v>15740271</v>
      </c>
      <c r="J146">
        <v>44625</v>
      </c>
      <c r="K146">
        <v>50</v>
      </c>
      <c r="L146">
        <v>0</v>
      </c>
      <c r="M146">
        <v>1</v>
      </c>
      <c r="N146">
        <v>80</v>
      </c>
      <c r="O146">
        <v>30</v>
      </c>
      <c r="P146">
        <v>1.6</v>
      </c>
      <c r="Q146">
        <v>44</v>
      </c>
      <c r="R146">
        <v>4</v>
      </c>
      <c r="S146">
        <v>1.1000000000000001</v>
      </c>
      <c r="T146">
        <v>9</v>
      </c>
      <c r="U146">
        <v>1</v>
      </c>
      <c r="V146">
        <v>1.1299999999999999</v>
      </c>
      <c r="W146" s="105">
        <v>1</v>
      </c>
      <c r="X146" s="105">
        <v>2</v>
      </c>
      <c r="Y146" s="105" t="str">
        <f t="shared" si="54"/>
        <v>1-2</v>
      </c>
      <c r="Z146" s="49" t="str">
        <f t="shared" si="55"/>
        <v>NO</v>
      </c>
      <c r="AA146" s="109">
        <v>1</v>
      </c>
      <c r="AB146" s="109">
        <v>2</v>
      </c>
      <c r="AC146" s="105">
        <f t="shared" si="52"/>
        <v>0</v>
      </c>
      <c r="AD146" s="49"/>
      <c r="AE146" s="9" t="str">
        <f t="shared" si="56"/>
        <v>YES</v>
      </c>
      <c r="AF146" s="49"/>
      <c r="AG146" s="49"/>
      <c r="AH146" s="49"/>
      <c r="AI146" s="49"/>
      <c r="AJ146" s="49"/>
      <c r="AK146" s="49"/>
      <c r="AL146" s="49"/>
      <c r="AM146" s="49"/>
      <c r="AN146" s="9">
        <v>12</v>
      </c>
      <c r="AO146" s="9">
        <v>18</v>
      </c>
      <c r="AP146" s="9">
        <v>42</v>
      </c>
      <c r="AQ146" s="9"/>
      <c r="AR146" s="9"/>
      <c r="AS146" s="9"/>
      <c r="AT146" s="9"/>
      <c r="AU146" s="9"/>
      <c r="AV146" s="49"/>
      <c r="AW146" s="49" t="str">
        <f t="shared" si="31"/>
        <v>Yes</v>
      </c>
      <c r="AX146" s="49">
        <f t="shared" si="32"/>
        <v>12</v>
      </c>
      <c r="AY146" s="49">
        <f t="shared" si="33"/>
        <v>0</v>
      </c>
      <c r="AZ146" s="54" t="str">
        <f t="shared" si="34"/>
        <v>Yes</v>
      </c>
      <c r="BA146" s="80" t="str">
        <f t="shared" si="35"/>
        <v>Yes</v>
      </c>
      <c r="BB146" s="80">
        <f t="shared" si="36"/>
        <v>0</v>
      </c>
      <c r="BI146">
        <v>12</v>
      </c>
      <c r="BJ146">
        <v>18</v>
      </c>
      <c r="BK146">
        <v>42</v>
      </c>
      <c r="CA146" t="str">
        <f t="shared" si="57"/>
        <v/>
      </c>
      <c r="CB146" t="str">
        <f t="shared" si="58"/>
        <v/>
      </c>
      <c r="CD146" t="str">
        <f t="shared" si="59"/>
        <v/>
      </c>
      <c r="CE146" t="str">
        <f t="shared" si="60"/>
        <v/>
      </c>
      <c r="CF146">
        <f t="shared" si="61"/>
        <v>1</v>
      </c>
      <c r="CH146" s="14" t="str">
        <f t="shared" si="62"/>
        <v>No</v>
      </c>
      <c r="CI146" s="14" t="str">
        <f t="shared" si="63"/>
        <v/>
      </c>
      <c r="CJ146" t="str">
        <f t="shared" si="64"/>
        <v/>
      </c>
      <c r="CK146" t="str">
        <f t="shared" si="53"/>
        <v/>
      </c>
      <c r="CO146">
        <v>1</v>
      </c>
    </row>
    <row r="147" spans="1:93" ht="16.2" thickBot="1" x14ac:dyDescent="0.35">
      <c r="A147" t="s">
        <v>39</v>
      </c>
      <c r="B147">
        <v>542411</v>
      </c>
      <c r="C147">
        <v>30128858</v>
      </c>
      <c r="D147" t="s">
        <v>437</v>
      </c>
      <c r="E147" t="s">
        <v>25</v>
      </c>
      <c r="F147" s="68">
        <v>44156.541666666664</v>
      </c>
      <c r="G147" t="s">
        <v>438</v>
      </c>
      <c r="H147" t="s">
        <v>439</v>
      </c>
      <c r="I147">
        <v>3464961</v>
      </c>
      <c r="J147">
        <v>1300930</v>
      </c>
      <c r="K147">
        <v>75</v>
      </c>
      <c r="L147">
        <v>25</v>
      </c>
      <c r="M147">
        <v>1.5</v>
      </c>
      <c r="N147">
        <v>50</v>
      </c>
      <c r="O147">
        <v>0</v>
      </c>
      <c r="P147">
        <v>1</v>
      </c>
      <c r="Q147">
        <v>50</v>
      </c>
      <c r="R147">
        <v>10</v>
      </c>
      <c r="S147">
        <v>1.25</v>
      </c>
      <c r="T147">
        <v>8</v>
      </c>
      <c r="U147">
        <v>0</v>
      </c>
      <c r="V147">
        <v>1</v>
      </c>
      <c r="W147" s="106">
        <v>0</v>
      </c>
      <c r="X147" s="106">
        <v>1</v>
      </c>
      <c r="Y147" s="105" t="str">
        <f t="shared" si="54"/>
        <v>0-1</v>
      </c>
      <c r="Z147" s="49" t="str">
        <f t="shared" si="55"/>
        <v>YES</v>
      </c>
      <c r="AA147" s="109">
        <v>2</v>
      </c>
      <c r="AB147" s="109">
        <v>2</v>
      </c>
      <c r="AC147" s="105">
        <f t="shared" si="52"/>
        <v>3</v>
      </c>
      <c r="AD147" s="49">
        <v>1</v>
      </c>
      <c r="AE147" s="9" t="str">
        <f t="shared" si="56"/>
        <v>YES</v>
      </c>
      <c r="AF147" s="49"/>
      <c r="AG147" s="49"/>
      <c r="AH147" s="49"/>
      <c r="AI147" s="49"/>
      <c r="AJ147" s="49"/>
      <c r="AK147" s="49"/>
      <c r="AL147" s="49"/>
      <c r="AM147" s="49"/>
      <c r="AN147" s="9">
        <v>41</v>
      </c>
      <c r="AO147" s="9">
        <v>56</v>
      </c>
      <c r="AP147" s="9">
        <v>69</v>
      </c>
      <c r="AQ147" s="9">
        <v>79</v>
      </c>
      <c r="AR147" s="9"/>
      <c r="AS147" s="9"/>
      <c r="AT147" s="9"/>
      <c r="AU147" s="9"/>
      <c r="AV147" s="49"/>
      <c r="AW147" s="49" t="str">
        <f t="shared" si="31"/>
        <v>Yes</v>
      </c>
      <c r="AX147" s="49">
        <f t="shared" si="32"/>
        <v>41</v>
      </c>
      <c r="AY147" s="49">
        <f t="shared" si="33"/>
        <v>1</v>
      </c>
      <c r="AZ147" s="54" t="str">
        <f t="shared" si="34"/>
        <v/>
      </c>
      <c r="BA147" s="80" t="str">
        <f t="shared" si="35"/>
        <v/>
      </c>
      <c r="BB147" s="80">
        <f t="shared" si="36"/>
        <v>1</v>
      </c>
      <c r="BI147">
        <v>41</v>
      </c>
      <c r="BR147">
        <v>56</v>
      </c>
      <c r="BS147">
        <v>69</v>
      </c>
      <c r="BT147">
        <v>79</v>
      </c>
      <c r="CA147">
        <f t="shared" si="57"/>
        <v>56</v>
      </c>
      <c r="CB147">
        <f t="shared" si="58"/>
        <v>69</v>
      </c>
      <c r="CD147" t="str">
        <f t="shared" si="59"/>
        <v/>
      </c>
      <c r="CE147">
        <f t="shared" si="60"/>
        <v>1</v>
      </c>
      <c r="CF147" t="str">
        <f t="shared" si="61"/>
        <v/>
      </c>
      <c r="CH147" s="14" t="str">
        <f t="shared" si="62"/>
        <v>Yes</v>
      </c>
      <c r="CI147" s="14" t="str">
        <f t="shared" si="63"/>
        <v>1</v>
      </c>
      <c r="CJ147" t="str">
        <f t="shared" si="64"/>
        <v/>
      </c>
      <c r="CK147" t="str">
        <f t="shared" si="53"/>
        <v/>
      </c>
      <c r="CM147">
        <v>1</v>
      </c>
    </row>
    <row r="148" spans="1:93" ht="16.2" thickBot="1" x14ac:dyDescent="0.35">
      <c r="A148" s="48"/>
      <c r="B148">
        <v>542995</v>
      </c>
      <c r="C148">
        <v>30126475</v>
      </c>
      <c r="D148" t="s">
        <v>76</v>
      </c>
      <c r="E148" t="s">
        <v>390</v>
      </c>
      <c r="F148" s="68">
        <v>44156.625</v>
      </c>
      <c r="G148" t="s">
        <v>440</v>
      </c>
      <c r="H148" t="s">
        <v>441</v>
      </c>
      <c r="I148">
        <v>422179</v>
      </c>
      <c r="J148">
        <v>148737</v>
      </c>
      <c r="K148">
        <v>50</v>
      </c>
      <c r="L148">
        <v>0</v>
      </c>
      <c r="M148">
        <v>1</v>
      </c>
      <c r="N148">
        <v>60</v>
      </c>
      <c r="O148">
        <v>10</v>
      </c>
      <c r="P148">
        <v>1.2</v>
      </c>
      <c r="Q148">
        <v>44</v>
      </c>
      <c r="R148">
        <v>4</v>
      </c>
      <c r="S148">
        <v>1.1000000000000001</v>
      </c>
      <c r="T148">
        <v>9</v>
      </c>
      <c r="U148">
        <v>1</v>
      </c>
      <c r="V148">
        <v>1.1299999999999999</v>
      </c>
      <c r="W148" s="106">
        <v>0</v>
      </c>
      <c r="X148" s="106">
        <v>0</v>
      </c>
      <c r="Y148" s="105" t="str">
        <f t="shared" si="54"/>
        <v>0-0</v>
      </c>
      <c r="Z148" s="49" t="str">
        <f t="shared" si="55"/>
        <v>NO</v>
      </c>
      <c r="AA148" s="109">
        <v>0</v>
      </c>
      <c r="AB148" s="109">
        <v>0</v>
      </c>
      <c r="AC148" s="105">
        <f t="shared" si="52"/>
        <v>0</v>
      </c>
      <c r="AD148" s="49"/>
      <c r="AE148" s="9" t="str">
        <f t="shared" si="56"/>
        <v>NO</v>
      </c>
      <c r="AF148" s="49"/>
      <c r="AG148" s="49"/>
      <c r="AH148" s="49"/>
      <c r="AI148" s="49"/>
      <c r="AJ148" s="49"/>
      <c r="AK148" s="49"/>
      <c r="AL148" s="49"/>
      <c r="AM148" s="49"/>
      <c r="AN148" s="9"/>
      <c r="AO148" s="9"/>
      <c r="AP148" s="9"/>
      <c r="AQ148" s="9"/>
      <c r="AR148" s="9"/>
      <c r="AS148" s="9"/>
      <c r="AT148" s="9"/>
      <c r="AU148" s="9"/>
      <c r="AV148" s="49"/>
      <c r="AW148" s="49"/>
      <c r="AX148" s="49"/>
      <c r="AY148" s="49"/>
      <c r="AZ148" s="54"/>
      <c r="BA148" s="79"/>
      <c r="BB148" s="79"/>
      <c r="CA148" t="str">
        <f t="shared" si="57"/>
        <v/>
      </c>
      <c r="CB148" t="str">
        <f t="shared" si="58"/>
        <v/>
      </c>
      <c r="CD148" t="str">
        <f t="shared" si="59"/>
        <v/>
      </c>
      <c r="CE148" t="str">
        <f t="shared" si="60"/>
        <v/>
      </c>
      <c r="CF148">
        <f t="shared" si="61"/>
        <v>1</v>
      </c>
      <c r="CH148" s="14" t="str">
        <f t="shared" si="62"/>
        <v>No</v>
      </c>
      <c r="CI148" s="14" t="str">
        <f t="shared" si="63"/>
        <v/>
      </c>
      <c r="CJ148" t="str">
        <f t="shared" si="64"/>
        <v/>
      </c>
      <c r="CK148" t="str">
        <f t="shared" si="53"/>
        <v/>
      </c>
      <c r="CO148">
        <v>1</v>
      </c>
    </row>
    <row r="149" spans="1:93" ht="16.2" thickBot="1" x14ac:dyDescent="0.35">
      <c r="A149" s="48"/>
      <c r="B149">
        <v>543051</v>
      </c>
      <c r="C149">
        <v>30127584</v>
      </c>
      <c r="D149" t="s">
        <v>76</v>
      </c>
      <c r="E149" t="s">
        <v>442</v>
      </c>
      <c r="F149" s="68">
        <v>44156.625</v>
      </c>
      <c r="G149" t="s">
        <v>443</v>
      </c>
      <c r="H149" t="s">
        <v>444</v>
      </c>
      <c r="I149">
        <v>18566</v>
      </c>
      <c r="J149">
        <v>51311</v>
      </c>
      <c r="K149">
        <v>50</v>
      </c>
      <c r="L149">
        <v>0</v>
      </c>
      <c r="M149">
        <v>1</v>
      </c>
      <c r="N149">
        <v>50</v>
      </c>
      <c r="O149">
        <v>0</v>
      </c>
      <c r="P149">
        <v>1</v>
      </c>
      <c r="Q149">
        <v>70</v>
      </c>
      <c r="R149">
        <v>30</v>
      </c>
      <c r="S149">
        <v>1.75</v>
      </c>
      <c r="T149">
        <v>10</v>
      </c>
      <c r="U149">
        <v>2</v>
      </c>
      <c r="V149">
        <v>1.25</v>
      </c>
      <c r="W149" s="106">
        <v>0</v>
      </c>
      <c r="X149" s="106">
        <v>0</v>
      </c>
      <c r="Y149" s="105" t="str">
        <f t="shared" si="54"/>
        <v>0-0</v>
      </c>
      <c r="Z149" s="49" t="str">
        <f t="shared" si="55"/>
        <v>NO</v>
      </c>
      <c r="AA149" s="109">
        <v>1</v>
      </c>
      <c r="AB149" s="109">
        <v>1</v>
      </c>
      <c r="AC149" s="105">
        <f t="shared" si="52"/>
        <v>2</v>
      </c>
      <c r="AD149" s="49"/>
      <c r="AE149" s="9" t="str">
        <f t="shared" si="56"/>
        <v>YES</v>
      </c>
      <c r="AF149" s="49"/>
      <c r="AG149" s="49"/>
      <c r="AH149" s="49"/>
      <c r="AI149" s="49"/>
      <c r="AJ149" s="49"/>
      <c r="AK149" s="49"/>
      <c r="AL149" s="49"/>
      <c r="AM149" s="49"/>
      <c r="AN149" s="9">
        <v>80</v>
      </c>
      <c r="AO149" s="9">
        <v>90</v>
      </c>
      <c r="AP149" s="9"/>
      <c r="AQ149" s="9"/>
      <c r="AR149" s="9"/>
      <c r="AS149" s="9"/>
      <c r="AT149" s="9"/>
      <c r="AU149" s="9"/>
      <c r="AV149" s="49"/>
      <c r="AW149" s="49"/>
      <c r="AX149" s="49"/>
      <c r="AY149" s="49"/>
      <c r="AZ149" s="54"/>
      <c r="BA149" s="79"/>
      <c r="BB149" s="79"/>
      <c r="BR149">
        <v>80</v>
      </c>
      <c r="BS149">
        <v>90</v>
      </c>
      <c r="CA149">
        <f t="shared" si="57"/>
        <v>80</v>
      </c>
      <c r="CB149">
        <f t="shared" si="58"/>
        <v>90</v>
      </c>
      <c r="CD149">
        <f t="shared" si="59"/>
        <v>1</v>
      </c>
      <c r="CE149" t="str">
        <f t="shared" si="60"/>
        <v/>
      </c>
      <c r="CF149" t="str">
        <f t="shared" si="61"/>
        <v/>
      </c>
      <c r="CH149" s="14" t="str">
        <f t="shared" si="62"/>
        <v>No</v>
      </c>
      <c r="CI149" s="14" t="str">
        <f t="shared" si="63"/>
        <v/>
      </c>
      <c r="CJ149">
        <f t="shared" si="64"/>
        <v>1</v>
      </c>
      <c r="CK149" t="str">
        <f t="shared" si="53"/>
        <v/>
      </c>
      <c r="CM149">
        <v>1</v>
      </c>
    </row>
    <row r="150" spans="1:93" ht="16.2" thickBot="1" x14ac:dyDescent="0.35">
      <c r="A150" s="48"/>
      <c r="B150">
        <v>542574</v>
      </c>
      <c r="C150">
        <v>30126188</v>
      </c>
      <c r="D150" t="s">
        <v>445</v>
      </c>
      <c r="E150" t="s">
        <v>446</v>
      </c>
      <c r="F150" s="68">
        <v>44156.770833333336</v>
      </c>
      <c r="G150" t="s">
        <v>447</v>
      </c>
      <c r="H150" t="s">
        <v>448</v>
      </c>
      <c r="I150">
        <v>865345</v>
      </c>
      <c r="J150">
        <v>198748</v>
      </c>
      <c r="K150">
        <v>50</v>
      </c>
      <c r="L150">
        <v>0</v>
      </c>
      <c r="M150">
        <v>1</v>
      </c>
      <c r="N150">
        <v>75</v>
      </c>
      <c r="O150">
        <v>25</v>
      </c>
      <c r="P150">
        <v>1.5</v>
      </c>
      <c r="Q150">
        <v>63</v>
      </c>
      <c r="R150">
        <v>23</v>
      </c>
      <c r="S150">
        <v>1.58</v>
      </c>
      <c r="T150">
        <v>8</v>
      </c>
      <c r="U150">
        <v>0</v>
      </c>
      <c r="V150">
        <v>1</v>
      </c>
      <c r="W150" s="106">
        <v>0</v>
      </c>
      <c r="X150" s="106">
        <v>1</v>
      </c>
      <c r="Y150" s="105" t="str">
        <f t="shared" si="54"/>
        <v>0-1</v>
      </c>
      <c r="Z150" s="49" t="str">
        <f t="shared" si="55"/>
        <v>YES</v>
      </c>
      <c r="AA150" s="109">
        <v>0</v>
      </c>
      <c r="AB150" s="109">
        <v>1</v>
      </c>
      <c r="AC150" s="105">
        <f t="shared" si="52"/>
        <v>0</v>
      </c>
      <c r="AD150" s="49">
        <v>0</v>
      </c>
      <c r="AE150" s="9" t="str">
        <f t="shared" si="56"/>
        <v>NO</v>
      </c>
      <c r="AF150" s="49"/>
      <c r="AG150" s="49"/>
      <c r="AH150" s="49"/>
      <c r="AI150" s="49"/>
      <c r="AJ150" s="49"/>
      <c r="AK150" s="49"/>
      <c r="AL150" s="49"/>
      <c r="AM150" s="49"/>
      <c r="AN150" s="9">
        <v>26</v>
      </c>
      <c r="AO150" s="9"/>
      <c r="AP150" s="9"/>
      <c r="AQ150" s="9"/>
      <c r="AR150" s="9"/>
      <c r="AS150" s="9"/>
      <c r="AT150" s="9"/>
      <c r="AU150" s="9"/>
      <c r="AV150" s="49"/>
      <c r="AW150" s="49"/>
      <c r="AX150" s="49"/>
      <c r="AY150" s="49"/>
      <c r="AZ150" s="54"/>
      <c r="BA150" s="79"/>
      <c r="BB150" s="79"/>
      <c r="BI150">
        <v>26</v>
      </c>
      <c r="CA150" t="str">
        <f t="shared" si="57"/>
        <v/>
      </c>
      <c r="CB150" t="str">
        <f t="shared" si="58"/>
        <v/>
      </c>
      <c r="CD150" t="str">
        <f t="shared" si="59"/>
        <v/>
      </c>
      <c r="CE150" t="str">
        <f t="shared" si="60"/>
        <v/>
      </c>
      <c r="CF150">
        <f t="shared" si="61"/>
        <v>1</v>
      </c>
      <c r="CH150" s="14" t="str">
        <f t="shared" si="62"/>
        <v>No</v>
      </c>
      <c r="CI150" s="14" t="str">
        <f t="shared" si="63"/>
        <v/>
      </c>
      <c r="CJ150" t="str">
        <f t="shared" si="64"/>
        <v/>
      </c>
      <c r="CK150" t="str">
        <f t="shared" si="53"/>
        <v/>
      </c>
      <c r="CO150">
        <v>1</v>
      </c>
    </row>
    <row r="151" spans="1:93" ht="16.2" thickBot="1" x14ac:dyDescent="0.35">
      <c r="A151" s="48"/>
      <c r="B151">
        <v>542951</v>
      </c>
      <c r="C151">
        <v>30106932</v>
      </c>
      <c r="D151" t="s">
        <v>418</v>
      </c>
      <c r="E151" t="s">
        <v>449</v>
      </c>
      <c r="F151" s="68">
        <v>44157.635416666664</v>
      </c>
      <c r="G151" t="s">
        <v>450</v>
      </c>
      <c r="H151" t="s">
        <v>451</v>
      </c>
      <c r="I151">
        <v>516259</v>
      </c>
      <c r="J151">
        <v>79323</v>
      </c>
      <c r="K151">
        <v>50</v>
      </c>
      <c r="L151">
        <v>0</v>
      </c>
      <c r="M151">
        <v>1</v>
      </c>
      <c r="N151">
        <v>50</v>
      </c>
      <c r="O151">
        <v>0</v>
      </c>
      <c r="P151">
        <v>1</v>
      </c>
      <c r="Q151">
        <v>50</v>
      </c>
      <c r="R151">
        <v>10</v>
      </c>
      <c r="S151">
        <v>1.25</v>
      </c>
      <c r="T151">
        <v>8</v>
      </c>
      <c r="U151">
        <v>0</v>
      </c>
      <c r="V151">
        <v>1</v>
      </c>
      <c r="W151" s="106">
        <v>0</v>
      </c>
      <c r="X151" s="106">
        <v>0</v>
      </c>
      <c r="Y151" s="105" t="str">
        <f t="shared" si="54"/>
        <v>0-0</v>
      </c>
      <c r="Z151" s="49" t="str">
        <f t="shared" si="55"/>
        <v>NO</v>
      </c>
      <c r="AA151" s="109">
        <v>0</v>
      </c>
      <c r="AB151" s="109">
        <v>1</v>
      </c>
      <c r="AC151" s="105">
        <f t="shared" si="52"/>
        <v>1</v>
      </c>
      <c r="AD151" s="49"/>
      <c r="AE151" s="9" t="str">
        <f t="shared" si="56"/>
        <v>NO</v>
      </c>
      <c r="AF151" s="49"/>
      <c r="AG151" s="49"/>
      <c r="AH151" s="49"/>
      <c r="AI151" s="49"/>
      <c r="AJ151" s="49"/>
      <c r="AK151" s="49"/>
      <c r="AL151" s="49"/>
      <c r="AM151" s="49"/>
      <c r="AN151" s="9">
        <v>66</v>
      </c>
      <c r="AO151" s="9"/>
      <c r="AP151" s="9"/>
      <c r="AQ151" s="9"/>
      <c r="AR151" s="9"/>
      <c r="AS151" s="9"/>
      <c r="AT151" s="9"/>
      <c r="AU151" s="9"/>
      <c r="AV151" s="49"/>
      <c r="AW151" s="49"/>
      <c r="AX151" s="49"/>
      <c r="AY151" s="49"/>
      <c r="AZ151" s="54"/>
      <c r="BA151" s="79"/>
      <c r="BB151" s="79"/>
      <c r="CA151" t="str">
        <f t="shared" si="57"/>
        <v/>
      </c>
      <c r="CB151" t="str">
        <f t="shared" si="58"/>
        <v/>
      </c>
      <c r="CD151" t="str">
        <f t="shared" si="59"/>
        <v/>
      </c>
      <c r="CE151" t="str">
        <f t="shared" si="60"/>
        <v/>
      </c>
      <c r="CF151">
        <f t="shared" si="61"/>
        <v>1</v>
      </c>
      <c r="CH151" s="14" t="str">
        <f t="shared" si="62"/>
        <v>No</v>
      </c>
      <c r="CI151" s="14" t="str">
        <f t="shared" si="63"/>
        <v/>
      </c>
      <c r="CJ151" t="str">
        <f t="shared" si="64"/>
        <v/>
      </c>
      <c r="CK151" t="str">
        <f t="shared" si="53"/>
        <v/>
      </c>
      <c r="CO151">
        <v>1</v>
      </c>
    </row>
    <row r="152" spans="1:93" ht="16.2" thickBot="1" x14ac:dyDescent="0.35">
      <c r="A152" s="48"/>
      <c r="B152">
        <v>543273</v>
      </c>
      <c r="C152">
        <v>30104503</v>
      </c>
      <c r="D152" t="s">
        <v>20</v>
      </c>
      <c r="E152" t="s">
        <v>82</v>
      </c>
      <c r="F152" s="68">
        <v>44157.6875</v>
      </c>
      <c r="G152" t="s">
        <v>86</v>
      </c>
      <c r="H152" t="s">
        <v>85</v>
      </c>
      <c r="I152">
        <v>30679</v>
      </c>
      <c r="J152">
        <v>174383</v>
      </c>
      <c r="K152">
        <v>50</v>
      </c>
      <c r="L152">
        <v>0</v>
      </c>
      <c r="M152">
        <v>1</v>
      </c>
      <c r="N152">
        <v>60</v>
      </c>
      <c r="O152">
        <v>10</v>
      </c>
      <c r="P152">
        <v>1.2</v>
      </c>
      <c r="Q152">
        <v>65</v>
      </c>
      <c r="R152">
        <v>25</v>
      </c>
      <c r="S152">
        <v>1.63</v>
      </c>
      <c r="T152">
        <v>20</v>
      </c>
      <c r="U152">
        <v>12</v>
      </c>
      <c r="V152">
        <v>2.5</v>
      </c>
      <c r="W152" s="105">
        <v>1</v>
      </c>
      <c r="X152" s="105">
        <v>2</v>
      </c>
      <c r="Y152" s="105" t="str">
        <f t="shared" si="54"/>
        <v>1-2</v>
      </c>
      <c r="Z152" s="49" t="str">
        <f t="shared" si="55"/>
        <v>NO</v>
      </c>
      <c r="AA152" s="109">
        <v>2</v>
      </c>
      <c r="AB152" s="109">
        <v>2</v>
      </c>
      <c r="AC152" s="105">
        <f t="shared" si="52"/>
        <v>1</v>
      </c>
      <c r="AD152" s="49"/>
      <c r="AE152" s="9" t="str">
        <f t="shared" si="56"/>
        <v>YES</v>
      </c>
      <c r="AF152" s="49"/>
      <c r="AG152" s="49"/>
      <c r="AH152" s="49"/>
      <c r="AI152" s="49"/>
      <c r="AJ152" s="49"/>
      <c r="AK152" s="49"/>
      <c r="AL152" s="49"/>
      <c r="AM152" s="49"/>
      <c r="AN152" s="9">
        <v>13</v>
      </c>
      <c r="AO152" s="9">
        <v>35</v>
      </c>
      <c r="AP152" s="9">
        <v>45</v>
      </c>
      <c r="AQ152" s="9">
        <v>79</v>
      </c>
      <c r="AR152" s="9"/>
      <c r="AS152" s="9"/>
      <c r="AT152" s="9"/>
      <c r="AU152" s="9"/>
      <c r="AV152" s="49"/>
      <c r="AW152" s="49"/>
      <c r="AX152" s="49"/>
      <c r="AY152" s="49"/>
      <c r="AZ152" s="54"/>
      <c r="BA152" s="79"/>
      <c r="BB152" s="79"/>
      <c r="BI152">
        <v>13</v>
      </c>
      <c r="BJ152">
        <v>35</v>
      </c>
      <c r="BK152">
        <v>45</v>
      </c>
      <c r="BR152">
        <v>79</v>
      </c>
      <c r="CA152">
        <f t="shared" si="57"/>
        <v>79</v>
      </c>
      <c r="CB152" t="str">
        <f t="shared" si="58"/>
        <v/>
      </c>
      <c r="CD152">
        <f t="shared" si="59"/>
        <v>1</v>
      </c>
      <c r="CE152" t="str">
        <f t="shared" si="60"/>
        <v/>
      </c>
      <c r="CF152" t="str">
        <f t="shared" si="61"/>
        <v/>
      </c>
      <c r="CH152" s="14" t="str">
        <f t="shared" si="62"/>
        <v>No</v>
      </c>
      <c r="CI152" s="14" t="str">
        <f t="shared" si="63"/>
        <v/>
      </c>
      <c r="CJ152" t="str">
        <f t="shared" si="64"/>
        <v/>
      </c>
      <c r="CK152" t="str">
        <f t="shared" si="53"/>
        <v/>
      </c>
      <c r="CO152">
        <v>1</v>
      </c>
    </row>
    <row r="153" spans="1:93" ht="16.2" thickBot="1" x14ac:dyDescent="0.35">
      <c r="A153" s="48"/>
      <c r="B153">
        <v>543207</v>
      </c>
      <c r="C153">
        <v>30138390</v>
      </c>
      <c r="D153" t="s">
        <v>360</v>
      </c>
      <c r="E153" t="s">
        <v>111</v>
      </c>
      <c r="F153" s="68">
        <v>44157.791666666664</v>
      </c>
      <c r="G153" t="s">
        <v>452</v>
      </c>
      <c r="H153" t="s">
        <v>375</v>
      </c>
      <c r="I153">
        <v>5287019</v>
      </c>
      <c r="J153">
        <v>361329</v>
      </c>
      <c r="K153">
        <v>50</v>
      </c>
      <c r="L153">
        <v>0</v>
      </c>
      <c r="M153">
        <v>1</v>
      </c>
      <c r="N153">
        <v>80</v>
      </c>
      <c r="O153">
        <v>30</v>
      </c>
      <c r="P153">
        <v>1.6</v>
      </c>
      <c r="Q153">
        <v>40</v>
      </c>
      <c r="R153">
        <v>0</v>
      </c>
      <c r="S153">
        <v>1</v>
      </c>
      <c r="T153">
        <v>20</v>
      </c>
      <c r="U153">
        <v>12</v>
      </c>
      <c r="V153">
        <v>2.5</v>
      </c>
      <c r="W153" s="106">
        <v>0</v>
      </c>
      <c r="X153" s="106">
        <v>1</v>
      </c>
      <c r="Y153" s="105" t="str">
        <f t="shared" si="54"/>
        <v>0-1</v>
      </c>
      <c r="Z153" s="49" t="str">
        <f t="shared" si="55"/>
        <v>YES</v>
      </c>
      <c r="AA153" s="109">
        <v>2</v>
      </c>
      <c r="AB153" s="109">
        <v>2</v>
      </c>
      <c r="AC153" s="105">
        <f t="shared" si="52"/>
        <v>3</v>
      </c>
      <c r="AD153" s="49">
        <v>1</v>
      </c>
      <c r="AE153" s="9" t="str">
        <f t="shared" si="56"/>
        <v>YES</v>
      </c>
      <c r="AF153" s="49"/>
      <c r="AG153" s="49"/>
      <c r="AH153" s="49"/>
      <c r="AI153" s="49"/>
      <c r="AJ153" s="49"/>
      <c r="AK153" s="49"/>
      <c r="AL153" s="49"/>
      <c r="AM153" s="49"/>
      <c r="AN153" s="9">
        <v>29</v>
      </c>
      <c r="AO153" s="9">
        <v>48</v>
      </c>
      <c r="AP153" s="9">
        <v>56</v>
      </c>
      <c r="AQ153" s="9">
        <v>73</v>
      </c>
      <c r="AR153" s="9"/>
      <c r="AS153" s="9"/>
      <c r="AT153" s="9"/>
      <c r="AU153" s="9"/>
      <c r="AV153" s="49"/>
      <c r="AW153" s="49"/>
      <c r="AX153" s="49"/>
      <c r="AY153" s="49"/>
      <c r="AZ153" s="54"/>
      <c r="BA153" s="79"/>
      <c r="BB153" s="79"/>
      <c r="BI153">
        <v>29</v>
      </c>
      <c r="BR153">
        <v>48</v>
      </c>
      <c r="BS153">
        <v>56</v>
      </c>
      <c r="BT153">
        <v>73</v>
      </c>
      <c r="CA153">
        <f t="shared" si="57"/>
        <v>48</v>
      </c>
      <c r="CB153">
        <f t="shared" si="58"/>
        <v>56</v>
      </c>
      <c r="CD153" t="str">
        <f t="shared" si="59"/>
        <v/>
      </c>
      <c r="CE153">
        <f t="shared" si="60"/>
        <v>1</v>
      </c>
      <c r="CF153" t="str">
        <f t="shared" si="61"/>
        <v/>
      </c>
      <c r="CH153" s="14" t="str">
        <f t="shared" si="62"/>
        <v>Yes</v>
      </c>
      <c r="CI153" s="14" t="str">
        <f t="shared" si="63"/>
        <v>1</v>
      </c>
      <c r="CJ153" t="str">
        <f t="shared" si="64"/>
        <v/>
      </c>
      <c r="CK153" t="str">
        <f t="shared" si="53"/>
        <v/>
      </c>
      <c r="CM153">
        <v>1</v>
      </c>
    </row>
    <row r="154" spans="1:93" ht="16.2" thickBot="1" x14ac:dyDescent="0.35">
      <c r="A154" s="48"/>
      <c r="B154">
        <v>543292</v>
      </c>
      <c r="C154">
        <v>30129108</v>
      </c>
      <c r="D154" t="s">
        <v>437</v>
      </c>
      <c r="E154" t="s">
        <v>25</v>
      </c>
      <c r="F154" s="68">
        <v>44158.729166666664</v>
      </c>
      <c r="G154" t="s">
        <v>453</v>
      </c>
      <c r="H154" t="s">
        <v>454</v>
      </c>
      <c r="I154">
        <v>16417407</v>
      </c>
      <c r="J154">
        <v>728087</v>
      </c>
      <c r="K154">
        <v>50</v>
      </c>
      <c r="L154">
        <v>0</v>
      </c>
      <c r="M154">
        <v>1</v>
      </c>
      <c r="N154">
        <v>50</v>
      </c>
      <c r="O154">
        <v>0</v>
      </c>
      <c r="P154">
        <v>1</v>
      </c>
      <c r="Q154">
        <v>50</v>
      </c>
      <c r="R154">
        <v>10</v>
      </c>
      <c r="S154">
        <v>1.25</v>
      </c>
      <c r="T154">
        <v>8</v>
      </c>
      <c r="U154">
        <v>0</v>
      </c>
      <c r="V154">
        <v>1</v>
      </c>
      <c r="W154" s="106">
        <v>0</v>
      </c>
      <c r="X154" s="106">
        <v>1</v>
      </c>
      <c r="Y154" s="105" t="str">
        <f t="shared" si="54"/>
        <v>0-1</v>
      </c>
      <c r="Z154" s="49" t="str">
        <f t="shared" si="55"/>
        <v>YES</v>
      </c>
      <c r="AA154" s="109">
        <v>1</v>
      </c>
      <c r="AB154" s="109">
        <v>4</v>
      </c>
      <c r="AC154" s="9">
        <f t="shared" si="52"/>
        <v>4</v>
      </c>
      <c r="AD154" s="49">
        <v>1</v>
      </c>
      <c r="AE154" s="9" t="str">
        <f t="shared" si="56"/>
        <v>YES</v>
      </c>
      <c r="AF154" s="49"/>
      <c r="AG154" s="49"/>
      <c r="AH154" s="49"/>
      <c r="AI154" s="49"/>
      <c r="AJ154" s="49"/>
      <c r="AK154" s="49"/>
      <c r="AL154" s="49"/>
      <c r="AM154" s="49"/>
      <c r="AN154" s="9">
        <v>39</v>
      </c>
      <c r="AO154" s="9">
        <v>79</v>
      </c>
      <c r="AP154" s="9">
        <v>84</v>
      </c>
      <c r="AQ154" s="9">
        <v>88</v>
      </c>
      <c r="AR154" s="9">
        <v>90</v>
      </c>
      <c r="AS154" s="9"/>
      <c r="AT154" s="9"/>
      <c r="AU154" s="9"/>
      <c r="AV154" s="49"/>
      <c r="AW154" s="49"/>
      <c r="AX154" s="49"/>
      <c r="AY154" s="49"/>
      <c r="AZ154" s="54"/>
      <c r="BA154" s="79"/>
      <c r="BB154" s="79"/>
      <c r="BI154">
        <v>39</v>
      </c>
      <c r="BR154">
        <v>79</v>
      </c>
      <c r="BS154">
        <v>84</v>
      </c>
      <c r="BT154">
        <v>88</v>
      </c>
      <c r="BU154">
        <v>90</v>
      </c>
      <c r="CA154">
        <f t="shared" si="57"/>
        <v>79</v>
      </c>
      <c r="CB154">
        <f t="shared" si="58"/>
        <v>84</v>
      </c>
      <c r="CD154">
        <f t="shared" si="59"/>
        <v>1</v>
      </c>
      <c r="CE154" t="str">
        <f t="shared" si="60"/>
        <v/>
      </c>
      <c r="CF154" t="str">
        <f t="shared" si="61"/>
        <v/>
      </c>
      <c r="CH154" s="14" t="str">
        <f t="shared" si="62"/>
        <v>No</v>
      </c>
      <c r="CI154" s="14" t="str">
        <f t="shared" ref="CI154" si="65">IF(AND(CH154="YES",BS154&lt;&gt;""),"1","")</f>
        <v/>
      </c>
      <c r="CJ154">
        <f t="shared" si="64"/>
        <v>1</v>
      </c>
      <c r="CK154" t="str">
        <f t="shared" ref="CK154" si="66">IF(AND(CH154="YES",CI154=""),"1","")</f>
        <v/>
      </c>
      <c r="CM154">
        <v>1</v>
      </c>
    </row>
    <row r="155" spans="1:93" ht="16.2" thickBot="1" x14ac:dyDescent="0.35">
      <c r="A155" s="48"/>
      <c r="B155">
        <v>543384</v>
      </c>
      <c r="C155">
        <v>30116159</v>
      </c>
      <c r="D155" t="s">
        <v>28</v>
      </c>
      <c r="E155" t="s">
        <v>29</v>
      </c>
      <c r="F155" s="68">
        <v>44158.8125</v>
      </c>
      <c r="G155" t="s">
        <v>455</v>
      </c>
      <c r="H155" t="s">
        <v>456</v>
      </c>
      <c r="I155">
        <v>7391394</v>
      </c>
      <c r="J155">
        <v>487520</v>
      </c>
      <c r="K155">
        <v>50</v>
      </c>
      <c r="L155">
        <v>0</v>
      </c>
      <c r="M155">
        <v>1</v>
      </c>
      <c r="N155">
        <v>50</v>
      </c>
      <c r="O155">
        <v>0</v>
      </c>
      <c r="P155">
        <v>1</v>
      </c>
      <c r="Q155">
        <v>63</v>
      </c>
      <c r="R155">
        <v>23</v>
      </c>
      <c r="S155">
        <v>1.58</v>
      </c>
      <c r="T155">
        <v>8</v>
      </c>
      <c r="U155">
        <v>0</v>
      </c>
      <c r="V155">
        <v>1</v>
      </c>
      <c r="W155" s="106">
        <v>2</v>
      </c>
      <c r="X155" s="106">
        <v>0</v>
      </c>
      <c r="Y155" s="105" t="str">
        <f t="shared" si="54"/>
        <v>2-0</v>
      </c>
      <c r="Z155" s="49" t="str">
        <f t="shared" si="55"/>
        <v>NO</v>
      </c>
      <c r="AA155" s="109">
        <v>5</v>
      </c>
      <c r="AB155" s="109">
        <v>2</v>
      </c>
      <c r="AC155" s="9">
        <f t="shared" si="52"/>
        <v>5</v>
      </c>
      <c r="AD155" s="49"/>
      <c r="AE155" s="9" t="str">
        <f t="shared" si="56"/>
        <v>YES</v>
      </c>
      <c r="AF155" s="49"/>
      <c r="AG155" s="49"/>
      <c r="AH155" s="49"/>
      <c r="AI155" s="49"/>
      <c r="AJ155" s="49"/>
      <c r="AK155" s="49"/>
      <c r="AL155" s="49"/>
      <c r="AM155" s="49"/>
      <c r="AN155" s="9">
        <v>13</v>
      </c>
      <c r="AO155" s="9">
        <v>16</v>
      </c>
      <c r="AP155" s="9">
        <v>46</v>
      </c>
      <c r="AQ155" s="9">
        <v>51</v>
      </c>
      <c r="AR155" s="9">
        <v>62</v>
      </c>
      <c r="AS155" s="9">
        <v>66</v>
      </c>
      <c r="AT155" s="9">
        <v>71</v>
      </c>
      <c r="AU155" s="9"/>
      <c r="AV155" s="49"/>
      <c r="AW155" s="49"/>
      <c r="AX155" s="49"/>
      <c r="AY155" s="49"/>
      <c r="AZ155" s="54"/>
      <c r="BA155" s="79"/>
      <c r="BB155" s="79"/>
      <c r="BI155">
        <v>13</v>
      </c>
      <c r="BJ155">
        <v>16</v>
      </c>
      <c r="BR155">
        <v>46</v>
      </c>
      <c r="BS155">
        <v>51</v>
      </c>
      <c r="BT155">
        <v>62</v>
      </c>
      <c r="BU155">
        <v>66</v>
      </c>
      <c r="BV155">
        <v>71</v>
      </c>
      <c r="CA155">
        <f t="shared" si="57"/>
        <v>46</v>
      </c>
      <c r="CB155">
        <f t="shared" si="58"/>
        <v>51</v>
      </c>
      <c r="CD155" t="str">
        <f t="shared" si="59"/>
        <v/>
      </c>
      <c r="CE155">
        <f t="shared" si="60"/>
        <v>1</v>
      </c>
      <c r="CF155" t="str">
        <f t="shared" si="61"/>
        <v/>
      </c>
      <c r="CH155" s="14" t="str">
        <f t="shared" si="62"/>
        <v>Yes</v>
      </c>
      <c r="CI155" s="14" t="str">
        <f t="shared" ref="CI155" si="67">IF(AND(CH155="YES",BS155&lt;&gt;""),"1","")</f>
        <v>1</v>
      </c>
      <c r="CJ155" t="str">
        <f t="shared" si="64"/>
        <v/>
      </c>
      <c r="CK155" t="str">
        <f t="shared" ref="CK155" si="68">IF(AND(CH155="YES",CI155=""),"1","")</f>
        <v/>
      </c>
      <c r="CM155">
        <v>1</v>
      </c>
    </row>
    <row r="156" spans="1:93" ht="16.2" thickBot="1" x14ac:dyDescent="0.35">
      <c r="A156" s="48"/>
      <c r="B156">
        <v>543630</v>
      </c>
      <c r="C156">
        <v>30142776</v>
      </c>
      <c r="D156" t="s">
        <v>343</v>
      </c>
      <c r="E156" t="s">
        <v>184</v>
      </c>
      <c r="F156" s="68">
        <v>44159.760416666664</v>
      </c>
      <c r="G156" t="s">
        <v>414</v>
      </c>
      <c r="H156" t="s">
        <v>476</v>
      </c>
      <c r="I156">
        <v>3636903</v>
      </c>
      <c r="J156">
        <v>26861949</v>
      </c>
      <c r="K156">
        <v>50</v>
      </c>
      <c r="L156">
        <v>0</v>
      </c>
      <c r="M156">
        <v>1</v>
      </c>
      <c r="N156">
        <v>50</v>
      </c>
      <c r="O156">
        <v>0</v>
      </c>
      <c r="P156">
        <v>1</v>
      </c>
      <c r="Q156">
        <v>50</v>
      </c>
      <c r="R156">
        <v>10</v>
      </c>
      <c r="S156">
        <v>1.25</v>
      </c>
      <c r="T156">
        <v>20</v>
      </c>
      <c r="U156">
        <v>12</v>
      </c>
      <c r="V156">
        <v>2.5</v>
      </c>
      <c r="W156" s="106"/>
      <c r="X156" s="106"/>
      <c r="Y156" s="106"/>
      <c r="Z156" s="49"/>
      <c r="AA156" s="109"/>
      <c r="AB156" s="109"/>
      <c r="AC156" s="9"/>
      <c r="AD156" s="49"/>
      <c r="AE156" s="9"/>
      <c r="AF156" s="49"/>
      <c r="AG156" s="49"/>
      <c r="AH156" s="49"/>
      <c r="AI156" s="49"/>
      <c r="AJ156" s="49"/>
      <c r="AK156" s="49"/>
      <c r="AL156" s="49"/>
      <c r="AM156" s="49"/>
      <c r="AN156" s="9"/>
      <c r="AO156" s="9"/>
      <c r="AP156" s="9"/>
      <c r="AQ156" s="9"/>
      <c r="AR156" s="9"/>
      <c r="AS156" s="9"/>
      <c r="AT156" s="9"/>
      <c r="AU156" s="9"/>
      <c r="AV156" s="49"/>
      <c r="AW156" s="49"/>
      <c r="AX156" s="49"/>
      <c r="AY156" s="49"/>
      <c r="AZ156" s="54"/>
      <c r="BA156" s="79"/>
      <c r="BB156" s="79"/>
    </row>
    <row r="157" spans="1:93" ht="16.2" thickBot="1" x14ac:dyDescent="0.35">
      <c r="A157" s="48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106"/>
      <c r="X157" s="106"/>
      <c r="Y157" s="106"/>
      <c r="Z157" s="49"/>
      <c r="AA157" s="109"/>
      <c r="AB157" s="109"/>
      <c r="AC157" s="9"/>
      <c r="AD157" s="49"/>
      <c r="AE157" s="9"/>
      <c r="AF157" s="49"/>
      <c r="AG157" s="49"/>
      <c r="AH157" s="49"/>
      <c r="AI157" s="49"/>
      <c r="AJ157" s="49"/>
      <c r="AK157" s="49"/>
      <c r="AL157" s="49"/>
      <c r="AM157" s="49"/>
      <c r="AN157" s="9"/>
      <c r="AO157" s="9"/>
      <c r="AP157" s="9"/>
      <c r="AQ157" s="9"/>
      <c r="AR157" s="9"/>
      <c r="AS157" s="9"/>
      <c r="AT157" s="9"/>
      <c r="AU157" s="9"/>
      <c r="AV157" s="49"/>
      <c r="AW157" s="49"/>
      <c r="AX157" s="49"/>
      <c r="AY157" s="49"/>
      <c r="AZ157" s="54"/>
      <c r="BA157" s="79"/>
      <c r="BB157" s="79"/>
    </row>
    <row r="158" spans="1:93" ht="16.2" thickBot="1" x14ac:dyDescent="0.35">
      <c r="A158" s="48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106"/>
      <c r="X158" s="106"/>
      <c r="Y158" s="106"/>
      <c r="Z158" s="49"/>
      <c r="AA158" s="109"/>
      <c r="AB158" s="109"/>
      <c r="AC158" s="9"/>
      <c r="AD158" s="49"/>
      <c r="AE158" s="9"/>
      <c r="AF158" s="49"/>
      <c r="AG158" s="49"/>
      <c r="AH158" s="49"/>
      <c r="AI158" s="49"/>
      <c r="AJ158" s="49"/>
      <c r="AK158" s="49"/>
      <c r="AL158" s="49"/>
      <c r="AM158" s="49"/>
      <c r="AN158" s="9"/>
      <c r="AO158" s="9"/>
      <c r="AP158" s="9"/>
      <c r="AQ158" s="9"/>
      <c r="AR158" s="9"/>
      <c r="AS158" s="9"/>
      <c r="AT158" s="9"/>
      <c r="AU158" s="9"/>
      <c r="AV158" s="49"/>
      <c r="AW158" s="49"/>
      <c r="AX158" s="49"/>
      <c r="AY158" s="49"/>
      <c r="AZ158" s="54"/>
      <c r="BA158" s="79"/>
      <c r="BB158" s="79"/>
    </row>
    <row r="159" spans="1:93" ht="16.2" thickBot="1" x14ac:dyDescent="0.35">
      <c r="A159" s="4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106"/>
      <c r="X159" s="106"/>
      <c r="Y159" s="106"/>
      <c r="Z159" s="49"/>
      <c r="AA159" s="109"/>
      <c r="AB159" s="109"/>
      <c r="AC159" s="9"/>
      <c r="AD159" s="49"/>
      <c r="AE159" s="9"/>
      <c r="AF159" s="49"/>
      <c r="AG159" s="49"/>
      <c r="AH159" s="49"/>
      <c r="AI159" s="49"/>
      <c r="AJ159" s="49"/>
      <c r="AK159" s="49"/>
      <c r="AL159" s="49"/>
      <c r="AM159" s="49"/>
      <c r="AN159" s="9"/>
      <c r="AO159" s="9"/>
      <c r="AP159" s="9"/>
      <c r="AQ159" s="9"/>
      <c r="AR159" s="9"/>
      <c r="AS159" s="9"/>
      <c r="AT159" s="9"/>
      <c r="AU159" s="9"/>
      <c r="AV159" s="49"/>
      <c r="AW159" s="49"/>
      <c r="AX159" s="49"/>
      <c r="AY159" s="49"/>
      <c r="AZ159" s="54"/>
      <c r="BA159" s="79"/>
      <c r="BB159" s="79"/>
    </row>
    <row r="160" spans="1:93" ht="16.2" thickBot="1" x14ac:dyDescent="0.35">
      <c r="A160" s="48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106"/>
      <c r="X160" s="106"/>
      <c r="Y160" s="106"/>
      <c r="Z160" s="49"/>
      <c r="AA160" s="109"/>
      <c r="AB160" s="109"/>
      <c r="AC160" s="9"/>
      <c r="AD160" s="49"/>
      <c r="AE160" s="9"/>
      <c r="AF160" s="49"/>
      <c r="AG160" s="49"/>
      <c r="AH160" s="49"/>
      <c r="AI160" s="49"/>
      <c r="AJ160" s="49"/>
      <c r="AK160" s="49"/>
      <c r="AL160" s="49"/>
      <c r="AM160" s="49"/>
      <c r="AN160" s="9"/>
      <c r="AO160" s="9"/>
      <c r="AP160" s="9"/>
      <c r="AQ160" s="9"/>
      <c r="AR160" s="9"/>
      <c r="AS160" s="9"/>
      <c r="AT160" s="9"/>
      <c r="AU160" s="9"/>
      <c r="AV160" s="49"/>
      <c r="AW160" s="49"/>
      <c r="AX160" s="49"/>
      <c r="AY160" s="49"/>
      <c r="AZ160" s="54"/>
      <c r="BA160" s="79"/>
      <c r="BB160" s="79"/>
    </row>
    <row r="161" spans="1:54" ht="16.2" thickBot="1" x14ac:dyDescent="0.35">
      <c r="A161" s="48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106"/>
      <c r="X161" s="106"/>
      <c r="Y161" s="106"/>
      <c r="Z161" s="49"/>
      <c r="AA161" s="109"/>
      <c r="AB161" s="109"/>
      <c r="AC161" s="9"/>
      <c r="AD161" s="49"/>
      <c r="AE161" s="9"/>
      <c r="AF161" s="49"/>
      <c r="AG161" s="49"/>
      <c r="AH161" s="49"/>
      <c r="AI161" s="49"/>
      <c r="AJ161" s="49"/>
      <c r="AK161" s="49"/>
      <c r="AL161" s="49"/>
      <c r="AM161" s="49"/>
      <c r="AN161" s="9"/>
      <c r="AO161" s="9"/>
      <c r="AP161" s="9"/>
      <c r="AQ161" s="9"/>
      <c r="AR161" s="9"/>
      <c r="AS161" s="9"/>
      <c r="AT161" s="9"/>
      <c r="AU161" s="9"/>
      <c r="AV161" s="49"/>
      <c r="AW161" s="49"/>
      <c r="AX161" s="49"/>
      <c r="AY161" s="49"/>
      <c r="AZ161" s="54"/>
      <c r="BA161" s="79"/>
      <c r="BB161" s="79"/>
    </row>
    <row r="162" spans="1:54" ht="16.2" thickBot="1" x14ac:dyDescent="0.35">
      <c r="A162" s="48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106"/>
      <c r="X162" s="106"/>
      <c r="Y162" s="106"/>
      <c r="Z162" s="49"/>
      <c r="AA162" s="109"/>
      <c r="AB162" s="109"/>
      <c r="AC162" s="9"/>
      <c r="AD162" s="49"/>
      <c r="AE162" s="9"/>
      <c r="AF162" s="49"/>
      <c r="AG162" s="49"/>
      <c r="AH162" s="49"/>
      <c r="AI162" s="49"/>
      <c r="AJ162" s="49"/>
      <c r="AK162" s="49"/>
      <c r="AL162" s="49"/>
      <c r="AM162" s="49"/>
      <c r="AN162" s="9"/>
      <c r="AO162" s="9"/>
      <c r="AP162" s="9"/>
      <c r="AQ162" s="9"/>
      <c r="AR162" s="9"/>
      <c r="AS162" s="9"/>
      <c r="AT162" s="9"/>
      <c r="AU162" s="9"/>
      <c r="AV162" s="49"/>
      <c r="AW162" s="49"/>
      <c r="AX162" s="49"/>
      <c r="AY162" s="49"/>
      <c r="AZ162" s="54"/>
      <c r="BA162" s="79"/>
      <c r="BB162" s="79"/>
    </row>
    <row r="163" spans="1:54" ht="16.2" thickBot="1" x14ac:dyDescent="0.35">
      <c r="A163" s="48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106"/>
      <c r="X163" s="106"/>
      <c r="Y163" s="106"/>
      <c r="Z163" s="49"/>
      <c r="AA163" s="109"/>
      <c r="AB163" s="109"/>
      <c r="AC163" s="9"/>
      <c r="AD163" s="49"/>
      <c r="AE163" s="9"/>
      <c r="AF163" s="49"/>
      <c r="AG163" s="49"/>
      <c r="AH163" s="49"/>
      <c r="AI163" s="49"/>
      <c r="AJ163" s="49"/>
      <c r="AK163" s="49"/>
      <c r="AL163" s="49"/>
      <c r="AM163" s="49"/>
      <c r="AN163" s="9"/>
      <c r="AO163" s="9"/>
      <c r="AP163" s="9"/>
      <c r="AQ163" s="9"/>
      <c r="AR163" s="9"/>
      <c r="AS163" s="9"/>
      <c r="AT163" s="9"/>
      <c r="AU163" s="9"/>
      <c r="AV163" s="49"/>
      <c r="AW163" s="49"/>
      <c r="AX163" s="49"/>
      <c r="AY163" s="49"/>
      <c r="AZ163" s="54"/>
      <c r="BA163" s="79"/>
      <c r="BB163" s="79"/>
    </row>
    <row r="164" spans="1:54" ht="16.2" thickBot="1" x14ac:dyDescent="0.3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106"/>
      <c r="X164" s="106"/>
      <c r="Y164" s="106"/>
      <c r="Z164" s="49"/>
      <c r="AA164" s="109"/>
      <c r="AB164" s="109"/>
      <c r="AC164" s="9"/>
      <c r="AD164" s="49"/>
      <c r="AE164" s="9"/>
      <c r="AF164" s="49"/>
      <c r="AG164" s="49"/>
      <c r="AH164" s="49"/>
      <c r="AI164" s="49"/>
      <c r="AJ164" s="49"/>
      <c r="AK164" s="49"/>
      <c r="AL164" s="49"/>
      <c r="AM164" s="49"/>
      <c r="AN164" s="9"/>
      <c r="AO164" s="9"/>
      <c r="AP164" s="9"/>
      <c r="AQ164" s="9"/>
      <c r="AR164" s="9"/>
      <c r="AS164" s="9"/>
      <c r="AT164" s="9"/>
      <c r="AU164" s="9"/>
      <c r="AV164" s="49"/>
      <c r="AW164" s="49"/>
      <c r="AX164" s="49"/>
      <c r="AY164" s="49"/>
      <c r="AZ164" s="54"/>
      <c r="BA164" s="79"/>
      <c r="BB164" s="79"/>
    </row>
    <row r="165" spans="1:54" ht="16.2" thickBot="1" x14ac:dyDescent="0.3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106"/>
      <c r="X165" s="106"/>
      <c r="Y165" s="106"/>
      <c r="Z165" s="49"/>
      <c r="AA165" s="109"/>
      <c r="AB165" s="109"/>
      <c r="AC165" s="9"/>
      <c r="AD165" s="49"/>
      <c r="AE165" s="9"/>
      <c r="AF165" s="49"/>
      <c r="AG165" s="49"/>
      <c r="AH165" s="49"/>
      <c r="AI165" s="49"/>
      <c r="AJ165" s="49"/>
      <c r="AK165" s="49"/>
      <c r="AL165" s="49"/>
      <c r="AM165" s="49"/>
      <c r="AN165" s="9"/>
      <c r="AO165" s="9"/>
      <c r="AP165" s="9"/>
      <c r="AQ165" s="9"/>
      <c r="AR165" s="9"/>
      <c r="AS165" s="9"/>
      <c r="AT165" s="9"/>
      <c r="AU165" s="9"/>
      <c r="AV165" s="49"/>
      <c r="AW165" s="49"/>
      <c r="AX165" s="49"/>
      <c r="AY165" s="49"/>
      <c r="AZ165" s="54"/>
      <c r="BA165" s="79"/>
      <c r="BB165" s="79"/>
    </row>
    <row r="166" spans="1:54" ht="16.2" thickBot="1" x14ac:dyDescent="0.35">
      <c r="A166" s="48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106"/>
      <c r="X166" s="106"/>
      <c r="Y166" s="106"/>
      <c r="Z166" s="49"/>
      <c r="AA166" s="109"/>
      <c r="AB166" s="109"/>
      <c r="AC166" s="9"/>
      <c r="AD166" s="49"/>
      <c r="AE166" s="9"/>
      <c r="AF166" s="49"/>
      <c r="AG166" s="49"/>
      <c r="AH166" s="49"/>
      <c r="AI166" s="49"/>
      <c r="AJ166" s="49"/>
      <c r="AK166" s="49"/>
      <c r="AL166" s="49"/>
      <c r="AM166" s="49"/>
      <c r="AN166" s="9"/>
      <c r="AO166" s="9"/>
      <c r="AP166" s="9"/>
      <c r="AQ166" s="9"/>
      <c r="AR166" s="9"/>
      <c r="AS166" s="9"/>
      <c r="AT166" s="9"/>
      <c r="AU166" s="9"/>
      <c r="AV166" s="49"/>
      <c r="AW166" s="49"/>
      <c r="AX166" s="49"/>
      <c r="AY166" s="49"/>
      <c r="AZ166" s="54"/>
      <c r="BA166" s="79"/>
      <c r="BB166" s="79"/>
    </row>
    <row r="167" spans="1:54" ht="16.2" thickBot="1" x14ac:dyDescent="0.35">
      <c r="A167" s="48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106"/>
      <c r="X167" s="106"/>
      <c r="Y167" s="106"/>
      <c r="Z167" s="49"/>
      <c r="AA167" s="109"/>
      <c r="AB167" s="109"/>
      <c r="AC167" s="9"/>
      <c r="AD167" s="49"/>
      <c r="AE167" s="9"/>
      <c r="AF167" s="49"/>
      <c r="AG167" s="49"/>
      <c r="AH167" s="49"/>
      <c r="AI167" s="49"/>
      <c r="AJ167" s="49"/>
      <c r="AK167" s="49"/>
      <c r="AL167" s="49"/>
      <c r="AM167" s="49"/>
      <c r="AN167" s="9"/>
      <c r="AO167" s="9"/>
      <c r="AP167" s="9"/>
      <c r="AQ167" s="9"/>
      <c r="AR167" s="9"/>
      <c r="AS167" s="9"/>
      <c r="AT167" s="9"/>
      <c r="AU167" s="9"/>
      <c r="AV167" s="49"/>
      <c r="AW167" s="49"/>
      <c r="AX167" s="49"/>
      <c r="AY167" s="49"/>
      <c r="AZ167" s="54"/>
      <c r="BA167" s="79"/>
      <c r="BB167" s="79"/>
    </row>
    <row r="168" spans="1:54" ht="16.2" thickBot="1" x14ac:dyDescent="0.35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106"/>
      <c r="X168" s="106"/>
      <c r="Y168" s="106"/>
      <c r="Z168" s="49"/>
      <c r="AA168" s="109"/>
      <c r="AB168" s="109"/>
      <c r="AC168" s="9"/>
      <c r="AD168" s="49"/>
      <c r="AE168" s="9"/>
      <c r="AF168" s="49"/>
      <c r="AG168" s="49"/>
      <c r="AH168" s="49"/>
      <c r="AI168" s="49"/>
      <c r="AJ168" s="49"/>
      <c r="AK168" s="49"/>
      <c r="AL168" s="49"/>
      <c r="AM168" s="49"/>
      <c r="AN168" s="9"/>
      <c r="AO168" s="9"/>
      <c r="AP168" s="9"/>
      <c r="AQ168" s="9"/>
      <c r="AR168" s="9"/>
      <c r="AS168" s="9"/>
      <c r="AT168" s="9"/>
      <c r="AU168" s="9"/>
      <c r="AV168" s="49"/>
      <c r="AW168" s="49"/>
      <c r="AX168" s="49"/>
      <c r="AY168" s="49"/>
      <c r="AZ168" s="54"/>
      <c r="BA168" s="79"/>
      <c r="BB168" s="79"/>
    </row>
    <row r="169" spans="1:54" ht="16.2" thickBot="1" x14ac:dyDescent="0.35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106"/>
      <c r="X169" s="106"/>
      <c r="Y169" s="106"/>
      <c r="Z169" s="49"/>
      <c r="AA169" s="109"/>
      <c r="AB169" s="109"/>
      <c r="AC169" s="9"/>
      <c r="AD169" s="49"/>
      <c r="AE169" s="9"/>
      <c r="AF169" s="49"/>
      <c r="AG169" s="49"/>
      <c r="AH169" s="49"/>
      <c r="AI169" s="49"/>
      <c r="AJ169" s="49"/>
      <c r="AK169" s="49"/>
      <c r="AL169" s="49"/>
      <c r="AM169" s="49"/>
      <c r="AN169" s="9"/>
      <c r="AO169" s="9"/>
      <c r="AP169" s="9"/>
      <c r="AQ169" s="9"/>
      <c r="AR169" s="9"/>
      <c r="AS169" s="9"/>
      <c r="AT169" s="9"/>
      <c r="AU169" s="9"/>
      <c r="AV169" s="49"/>
      <c r="AW169" s="49"/>
      <c r="AX169" s="49"/>
      <c r="AY169" s="49"/>
      <c r="AZ169" s="54"/>
      <c r="BA169" s="79"/>
      <c r="BB169" s="79"/>
    </row>
    <row r="170" spans="1:54" ht="16.2" thickBot="1" x14ac:dyDescent="0.35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106"/>
      <c r="X170" s="106"/>
      <c r="Y170" s="106"/>
      <c r="Z170" s="49"/>
      <c r="AA170" s="109"/>
      <c r="AB170" s="109"/>
      <c r="AC170" s="9"/>
      <c r="AD170" s="49"/>
      <c r="AE170" s="9"/>
      <c r="AF170" s="49"/>
      <c r="AG170" s="49"/>
      <c r="AH170" s="49"/>
      <c r="AI170" s="49"/>
      <c r="AJ170" s="49"/>
      <c r="AK170" s="49"/>
      <c r="AL170" s="49"/>
      <c r="AM170" s="49"/>
      <c r="AN170" s="9"/>
      <c r="AO170" s="9"/>
      <c r="AP170" s="9"/>
      <c r="AQ170" s="9"/>
      <c r="AR170" s="9"/>
      <c r="AS170" s="9"/>
      <c r="AT170" s="9"/>
      <c r="AU170" s="9"/>
      <c r="AV170" s="49"/>
      <c r="AW170" s="49"/>
      <c r="AX170" s="49"/>
      <c r="AY170" s="49"/>
      <c r="AZ170" s="54"/>
      <c r="BA170" s="79"/>
      <c r="BB170" s="79"/>
    </row>
    <row r="171" spans="1:54" ht="16.2" thickBot="1" x14ac:dyDescent="0.35">
      <c r="A171" s="48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106"/>
      <c r="X171" s="106"/>
      <c r="Y171" s="106"/>
      <c r="Z171" s="49"/>
      <c r="AA171" s="109"/>
      <c r="AB171" s="109"/>
      <c r="AC171" s="9"/>
      <c r="AD171" s="49"/>
      <c r="AE171" s="9"/>
      <c r="AF171" s="49"/>
      <c r="AG171" s="49"/>
      <c r="AH171" s="49"/>
      <c r="AI171" s="49"/>
      <c r="AJ171" s="49"/>
      <c r="AK171" s="49"/>
      <c r="AL171" s="49"/>
      <c r="AM171" s="49"/>
      <c r="AN171" s="9"/>
      <c r="AO171" s="9"/>
      <c r="AP171" s="9"/>
      <c r="AQ171" s="9"/>
      <c r="AR171" s="9"/>
      <c r="AS171" s="9"/>
      <c r="AT171" s="9"/>
      <c r="AU171" s="9"/>
      <c r="AV171" s="49"/>
      <c r="AW171" s="49"/>
      <c r="AX171" s="49"/>
      <c r="AY171" s="49"/>
      <c r="AZ171" s="54"/>
      <c r="BA171" s="79"/>
      <c r="BB171" s="79"/>
    </row>
    <row r="172" spans="1:54" ht="16.2" thickBot="1" x14ac:dyDescent="0.35">
      <c r="A172" s="48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106"/>
      <c r="X172" s="106"/>
      <c r="Y172" s="106"/>
      <c r="Z172" s="49"/>
      <c r="AA172" s="109"/>
      <c r="AB172" s="109"/>
      <c r="AC172" s="9"/>
      <c r="AD172" s="49"/>
      <c r="AE172" s="9"/>
      <c r="AF172" s="49"/>
      <c r="AG172" s="49"/>
      <c r="AH172" s="49"/>
      <c r="AI172" s="49"/>
      <c r="AJ172" s="49"/>
      <c r="AK172" s="49"/>
      <c r="AL172" s="49"/>
      <c r="AM172" s="49"/>
      <c r="AN172" s="9"/>
      <c r="AO172" s="9"/>
      <c r="AP172" s="9"/>
      <c r="AQ172" s="9"/>
      <c r="AR172" s="9"/>
      <c r="AS172" s="9"/>
      <c r="AT172" s="9"/>
      <c r="AU172" s="9"/>
      <c r="AV172" s="49"/>
      <c r="AW172" s="49"/>
      <c r="AX172" s="49"/>
      <c r="AY172" s="49"/>
      <c r="AZ172" s="54"/>
      <c r="BA172" s="79"/>
      <c r="BB172" s="79"/>
    </row>
    <row r="173" spans="1:54" ht="16.2" thickBot="1" x14ac:dyDescent="0.35">
      <c r="A173" s="48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106"/>
      <c r="X173" s="106"/>
      <c r="Y173" s="106"/>
      <c r="Z173" s="49"/>
      <c r="AA173" s="109"/>
      <c r="AB173" s="109"/>
      <c r="AC173" s="9"/>
      <c r="AD173" s="49"/>
      <c r="AE173" s="9"/>
      <c r="AF173" s="49"/>
      <c r="AG173" s="49"/>
      <c r="AH173" s="49"/>
      <c r="AI173" s="49"/>
      <c r="AJ173" s="49"/>
      <c r="AK173" s="49"/>
      <c r="AL173" s="49"/>
      <c r="AM173" s="49"/>
      <c r="AN173" s="9"/>
      <c r="AO173" s="9"/>
      <c r="AP173" s="9"/>
      <c r="AQ173" s="9"/>
      <c r="AR173" s="9"/>
      <c r="AS173" s="9"/>
      <c r="AT173" s="9"/>
      <c r="AU173" s="9"/>
      <c r="AV173" s="49"/>
      <c r="AW173" s="49"/>
      <c r="AX173" s="49"/>
      <c r="AY173" s="49"/>
      <c r="AZ173" s="54"/>
      <c r="BA173" s="79"/>
      <c r="BB173" s="79"/>
    </row>
    <row r="174" spans="1:54" ht="16.2" thickBot="1" x14ac:dyDescent="0.3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106"/>
      <c r="X174" s="106"/>
      <c r="Y174" s="106"/>
      <c r="Z174" s="49"/>
      <c r="AA174" s="109"/>
      <c r="AB174" s="109"/>
      <c r="AC174" s="9"/>
      <c r="AD174" s="49"/>
      <c r="AE174" s="9"/>
      <c r="AF174" s="49"/>
      <c r="AG174" s="49"/>
      <c r="AH174" s="49"/>
      <c r="AI174" s="49"/>
      <c r="AJ174" s="49"/>
      <c r="AK174" s="49"/>
      <c r="AL174" s="49"/>
      <c r="AM174" s="49"/>
      <c r="AN174" s="9"/>
      <c r="AO174" s="9"/>
      <c r="AP174" s="9"/>
      <c r="AQ174" s="9"/>
      <c r="AR174" s="9"/>
      <c r="AS174" s="9"/>
      <c r="AT174" s="9"/>
      <c r="AU174" s="9"/>
      <c r="AV174" s="49"/>
      <c r="AW174" s="49"/>
      <c r="AX174" s="49"/>
      <c r="AY174" s="49"/>
      <c r="AZ174" s="54"/>
      <c r="BA174" s="79"/>
      <c r="BB174" s="79"/>
    </row>
    <row r="175" spans="1:54" ht="16.2" thickBot="1" x14ac:dyDescent="0.3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106"/>
      <c r="X175" s="106"/>
      <c r="Y175" s="106"/>
      <c r="Z175" s="49"/>
      <c r="AA175" s="109"/>
      <c r="AB175" s="109"/>
      <c r="AC175" s="9"/>
      <c r="AD175" s="49"/>
      <c r="AE175" s="9"/>
      <c r="AF175" s="49"/>
      <c r="AG175" s="49"/>
      <c r="AH175" s="49"/>
      <c r="AI175" s="49"/>
      <c r="AJ175" s="49"/>
      <c r="AK175" s="49"/>
      <c r="AL175" s="49"/>
      <c r="AM175" s="49"/>
      <c r="AN175" s="9"/>
      <c r="AO175" s="9"/>
      <c r="AP175" s="9"/>
      <c r="AQ175" s="9"/>
      <c r="AR175" s="9"/>
      <c r="AS175" s="9"/>
      <c r="AT175" s="9"/>
      <c r="AU175" s="9"/>
      <c r="AV175" s="49"/>
      <c r="AW175" s="49"/>
      <c r="AX175" s="49"/>
      <c r="AY175" s="49"/>
      <c r="AZ175" s="54"/>
      <c r="BA175" s="79"/>
      <c r="BB175" s="79"/>
    </row>
    <row r="176" spans="1:54" ht="16.2" thickBot="1" x14ac:dyDescent="0.35">
      <c r="A176" s="48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106"/>
      <c r="X176" s="106"/>
      <c r="Y176" s="106"/>
      <c r="Z176" s="49"/>
      <c r="AA176" s="109"/>
      <c r="AB176" s="109"/>
      <c r="AC176" s="9"/>
      <c r="AD176" s="49"/>
      <c r="AE176" s="9"/>
      <c r="AF176" s="49"/>
      <c r="AG176" s="49"/>
      <c r="AH176" s="49"/>
      <c r="AI176" s="49"/>
      <c r="AJ176" s="49"/>
      <c r="AK176" s="49"/>
      <c r="AL176" s="49"/>
      <c r="AM176" s="49"/>
      <c r="AN176" s="9"/>
      <c r="AO176" s="9"/>
      <c r="AP176" s="9"/>
      <c r="AQ176" s="9"/>
      <c r="AR176" s="9"/>
      <c r="AS176" s="9"/>
      <c r="AT176" s="9"/>
      <c r="AU176" s="9"/>
      <c r="AV176" s="49"/>
      <c r="AW176" s="49"/>
      <c r="AX176" s="49"/>
      <c r="AY176" s="49"/>
      <c r="AZ176" s="54"/>
      <c r="BA176" s="79"/>
      <c r="BB176" s="79"/>
    </row>
    <row r="177" spans="1:54" ht="16.2" thickBot="1" x14ac:dyDescent="0.35">
      <c r="A177" s="48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106"/>
      <c r="X177" s="106"/>
      <c r="Y177" s="106"/>
      <c r="Z177" s="49"/>
      <c r="AA177" s="109"/>
      <c r="AB177" s="109"/>
      <c r="AC177" s="9"/>
      <c r="AD177" s="49"/>
      <c r="AE177" s="9"/>
      <c r="AF177" s="49"/>
      <c r="AG177" s="49"/>
      <c r="AH177" s="49"/>
      <c r="AI177" s="49"/>
      <c r="AJ177" s="49"/>
      <c r="AK177" s="49"/>
      <c r="AL177" s="49"/>
      <c r="AM177" s="49"/>
      <c r="AN177" s="9"/>
      <c r="AO177" s="9"/>
      <c r="AP177" s="9"/>
      <c r="AQ177" s="9"/>
      <c r="AR177" s="9"/>
      <c r="AS177" s="9"/>
      <c r="AT177" s="9"/>
      <c r="AU177" s="9"/>
      <c r="AV177" s="49"/>
      <c r="AW177" s="49"/>
      <c r="AX177" s="49"/>
      <c r="AY177" s="49"/>
      <c r="AZ177" s="54"/>
      <c r="BA177" s="79"/>
      <c r="BB177" s="79"/>
    </row>
    <row r="178" spans="1:54" ht="16.2" thickBot="1" x14ac:dyDescent="0.35">
      <c r="A178" s="48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106"/>
      <c r="X178" s="106"/>
      <c r="Y178" s="106"/>
      <c r="Z178" s="49"/>
      <c r="AA178" s="109"/>
      <c r="AB178" s="109"/>
      <c r="AC178" s="9"/>
      <c r="AD178" s="49"/>
      <c r="AE178" s="9"/>
      <c r="AF178" s="49"/>
      <c r="AG178" s="49"/>
      <c r="AH178" s="49"/>
      <c r="AI178" s="49"/>
      <c r="AJ178" s="49"/>
      <c r="AK178" s="49"/>
      <c r="AL178" s="49"/>
      <c r="AM178" s="49"/>
      <c r="AN178" s="9"/>
      <c r="AO178" s="9"/>
      <c r="AP178" s="9"/>
      <c r="AQ178" s="9"/>
      <c r="AR178" s="9"/>
      <c r="AS178" s="9"/>
      <c r="AT178" s="9"/>
      <c r="AU178" s="9"/>
      <c r="AV178" s="49"/>
      <c r="AW178" s="49"/>
      <c r="AX178" s="49"/>
      <c r="AY178" s="49"/>
      <c r="AZ178" s="54"/>
      <c r="BA178" s="79"/>
      <c r="BB178" s="79"/>
    </row>
    <row r="179" spans="1:54" ht="16.2" thickBot="1" x14ac:dyDescent="0.35">
      <c r="A179" s="48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106"/>
      <c r="X179" s="106"/>
      <c r="Y179" s="106"/>
      <c r="Z179" s="49"/>
      <c r="AA179" s="109"/>
      <c r="AB179" s="109"/>
      <c r="AC179" s="9"/>
      <c r="AD179" s="49"/>
      <c r="AE179" s="9"/>
      <c r="AF179" s="49"/>
      <c r="AG179" s="49"/>
      <c r="AH179" s="49"/>
      <c r="AI179" s="49"/>
      <c r="AJ179" s="49"/>
      <c r="AK179" s="49"/>
      <c r="AL179" s="49"/>
      <c r="AM179" s="49"/>
      <c r="AN179" s="9"/>
      <c r="AO179" s="9"/>
      <c r="AP179" s="9"/>
      <c r="AQ179" s="9"/>
      <c r="AR179" s="9"/>
      <c r="AS179" s="9"/>
      <c r="AT179" s="9"/>
      <c r="AU179" s="9"/>
      <c r="AV179" s="49"/>
      <c r="AW179" s="49"/>
      <c r="AX179" s="49"/>
      <c r="AY179" s="49"/>
      <c r="AZ179" s="54"/>
      <c r="BA179" s="79"/>
      <c r="BB179" s="79"/>
    </row>
    <row r="180" spans="1:54" ht="16.2" thickBot="1" x14ac:dyDescent="0.35">
      <c r="A180" s="48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106"/>
      <c r="X180" s="106"/>
      <c r="Y180" s="106"/>
      <c r="Z180" s="49"/>
      <c r="AA180" s="109"/>
      <c r="AB180" s="109"/>
      <c r="AC180" s="9"/>
      <c r="AD180" s="49"/>
      <c r="AE180" s="9"/>
      <c r="AF180" s="49"/>
      <c r="AG180" s="49"/>
      <c r="AH180" s="49"/>
      <c r="AI180" s="49"/>
      <c r="AJ180" s="49"/>
      <c r="AK180" s="49"/>
      <c r="AL180" s="49"/>
      <c r="AM180" s="49"/>
      <c r="AN180" s="9"/>
      <c r="AO180" s="9"/>
      <c r="AP180" s="9"/>
      <c r="AQ180" s="9"/>
      <c r="AR180" s="9"/>
      <c r="AS180" s="9"/>
      <c r="AT180" s="9"/>
      <c r="AU180" s="9"/>
      <c r="AV180" s="49"/>
      <c r="AW180" s="49"/>
      <c r="AX180" s="49"/>
      <c r="AY180" s="49"/>
      <c r="AZ180" s="54"/>
      <c r="BA180" s="79"/>
      <c r="BB180" s="79"/>
    </row>
    <row r="181" spans="1:54" ht="16.2" thickBot="1" x14ac:dyDescent="0.35">
      <c r="A181" s="48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106"/>
      <c r="X181" s="106"/>
      <c r="Y181" s="106"/>
      <c r="Z181" s="49"/>
      <c r="AA181" s="109"/>
      <c r="AB181" s="109"/>
      <c r="AC181" s="9"/>
      <c r="AD181" s="49"/>
      <c r="AE181" s="9"/>
      <c r="AF181" s="49"/>
      <c r="AG181" s="49"/>
      <c r="AH181" s="49"/>
      <c r="AI181" s="49"/>
      <c r="AJ181" s="49"/>
      <c r="AK181" s="49"/>
      <c r="AL181" s="49"/>
      <c r="AM181" s="49"/>
      <c r="AN181" s="9"/>
      <c r="AO181" s="9"/>
      <c r="AP181" s="9"/>
      <c r="AQ181" s="9"/>
      <c r="AR181" s="9"/>
      <c r="AS181" s="9"/>
      <c r="AT181" s="9"/>
      <c r="AU181" s="9"/>
      <c r="AV181" s="49"/>
      <c r="AW181" s="49"/>
      <c r="AX181" s="49"/>
      <c r="AY181" s="49"/>
      <c r="AZ181" s="54"/>
      <c r="BA181" s="79"/>
      <c r="BB181" s="79"/>
    </row>
    <row r="182" spans="1:54" ht="16.2" thickBot="1" x14ac:dyDescent="0.35">
      <c r="A182" s="48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106"/>
      <c r="X182" s="106"/>
      <c r="Y182" s="106"/>
      <c r="Z182" s="49"/>
      <c r="AA182" s="109"/>
      <c r="AB182" s="109"/>
      <c r="AC182" s="9"/>
      <c r="AD182" s="49"/>
      <c r="AE182" s="9"/>
      <c r="AF182" s="49"/>
      <c r="AG182" s="49"/>
      <c r="AH182" s="49"/>
      <c r="AI182" s="49"/>
      <c r="AJ182" s="49"/>
      <c r="AK182" s="49"/>
      <c r="AL182" s="49"/>
      <c r="AM182" s="49"/>
      <c r="AN182" s="9"/>
      <c r="AO182" s="9"/>
      <c r="AP182" s="9"/>
      <c r="AQ182" s="9"/>
      <c r="AR182" s="9"/>
      <c r="AS182" s="9"/>
      <c r="AT182" s="9"/>
      <c r="AU182" s="9"/>
      <c r="AV182" s="49"/>
      <c r="AW182" s="49"/>
      <c r="AX182" s="49"/>
      <c r="AY182" s="49"/>
      <c r="AZ182" s="54"/>
      <c r="BA182" s="79"/>
      <c r="BB182" s="79"/>
    </row>
    <row r="183" spans="1:54" ht="16.2" thickBot="1" x14ac:dyDescent="0.35">
      <c r="A183" s="48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106"/>
      <c r="X183" s="106"/>
      <c r="Y183" s="106"/>
      <c r="Z183" s="49"/>
      <c r="AA183" s="109"/>
      <c r="AB183" s="109"/>
      <c r="AC183" s="9"/>
      <c r="AD183" s="49"/>
      <c r="AE183" s="9"/>
      <c r="AF183" s="49"/>
      <c r="AG183" s="49"/>
      <c r="AH183" s="49"/>
      <c r="AI183" s="49"/>
      <c r="AJ183" s="49"/>
      <c r="AK183" s="49"/>
      <c r="AL183" s="49"/>
      <c r="AM183" s="49"/>
      <c r="AN183" s="9"/>
      <c r="AO183" s="9"/>
      <c r="AP183" s="9"/>
      <c r="AQ183" s="9"/>
      <c r="AR183" s="9"/>
      <c r="AS183" s="9"/>
      <c r="AT183" s="9"/>
      <c r="AU183" s="9"/>
      <c r="AV183" s="49"/>
      <c r="AW183" s="49"/>
      <c r="AX183" s="49"/>
      <c r="AY183" s="49"/>
      <c r="AZ183" s="54"/>
      <c r="BA183" s="79"/>
      <c r="BB183" s="79"/>
    </row>
    <row r="184" spans="1:54" ht="16.2" thickBot="1" x14ac:dyDescent="0.3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106"/>
      <c r="X184" s="106"/>
      <c r="Y184" s="106"/>
      <c r="Z184" s="49"/>
      <c r="AA184" s="109"/>
      <c r="AB184" s="109"/>
      <c r="AC184" s="9"/>
      <c r="AD184" s="49"/>
      <c r="AE184" s="9"/>
      <c r="AF184" s="49"/>
      <c r="AG184" s="49"/>
      <c r="AH184" s="49"/>
      <c r="AI184" s="49"/>
      <c r="AJ184" s="49"/>
      <c r="AK184" s="49"/>
      <c r="AL184" s="49"/>
      <c r="AM184" s="49"/>
      <c r="AN184" s="9"/>
      <c r="AO184" s="9"/>
      <c r="AP184" s="9"/>
      <c r="AQ184" s="9"/>
      <c r="AR184" s="9"/>
      <c r="AS184" s="9"/>
      <c r="AT184" s="9"/>
      <c r="AU184" s="9"/>
      <c r="AV184" s="49"/>
      <c r="AW184" s="49"/>
      <c r="AX184" s="49"/>
      <c r="AY184" s="49"/>
      <c r="AZ184" s="54"/>
      <c r="BA184" s="79"/>
      <c r="BB184" s="79"/>
    </row>
    <row r="185" spans="1:54" ht="16.2" thickBot="1" x14ac:dyDescent="0.3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106"/>
      <c r="X185" s="106"/>
      <c r="Y185" s="106"/>
      <c r="Z185" s="49"/>
      <c r="AA185" s="109"/>
      <c r="AB185" s="109"/>
      <c r="AC185" s="9"/>
      <c r="AD185" s="49"/>
      <c r="AE185" s="9"/>
      <c r="AF185" s="49"/>
      <c r="AG185" s="49"/>
      <c r="AH185" s="49"/>
      <c r="AI185" s="49"/>
      <c r="AJ185" s="49"/>
      <c r="AK185" s="49"/>
      <c r="AL185" s="49"/>
      <c r="AM185" s="49"/>
      <c r="AN185" s="9"/>
      <c r="AO185" s="9"/>
      <c r="AP185" s="9"/>
      <c r="AQ185" s="9"/>
      <c r="AR185" s="9"/>
      <c r="AS185" s="9"/>
      <c r="AT185" s="9"/>
      <c r="AU185" s="9"/>
      <c r="AV185" s="49"/>
      <c r="AW185" s="49"/>
      <c r="AX185" s="49"/>
      <c r="AY185" s="49"/>
      <c r="AZ185" s="54"/>
      <c r="BA185" s="79"/>
      <c r="BB185" s="79"/>
    </row>
    <row r="186" spans="1:54" ht="16.2" thickBot="1" x14ac:dyDescent="0.35">
      <c r="A186" s="48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106"/>
      <c r="X186" s="106"/>
      <c r="Y186" s="106"/>
      <c r="Z186" s="49"/>
      <c r="AA186" s="109"/>
      <c r="AB186" s="109"/>
      <c r="AC186" s="9"/>
      <c r="AD186" s="49"/>
      <c r="AE186" s="9"/>
      <c r="AF186" s="49"/>
      <c r="AG186" s="49"/>
      <c r="AH186" s="49"/>
      <c r="AI186" s="49"/>
      <c r="AJ186" s="49"/>
      <c r="AK186" s="49"/>
      <c r="AL186" s="49"/>
      <c r="AM186" s="49"/>
      <c r="AN186" s="9"/>
      <c r="AO186" s="9"/>
      <c r="AP186" s="9"/>
      <c r="AQ186" s="9"/>
      <c r="AR186" s="9"/>
      <c r="AS186" s="9"/>
      <c r="AT186" s="9"/>
      <c r="AU186" s="9"/>
      <c r="AV186" s="49"/>
      <c r="AW186" s="49"/>
      <c r="AX186" s="49"/>
      <c r="AY186" s="49"/>
      <c r="AZ186" s="54"/>
      <c r="BA186" s="79"/>
      <c r="BB186" s="79"/>
    </row>
    <row r="187" spans="1:54" ht="16.2" thickBot="1" x14ac:dyDescent="0.35">
      <c r="A187" s="48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106"/>
      <c r="X187" s="106"/>
      <c r="Y187" s="106"/>
      <c r="Z187" s="49"/>
      <c r="AA187" s="109"/>
      <c r="AB187" s="109"/>
      <c r="AC187" s="9"/>
      <c r="AD187" s="49"/>
      <c r="AE187" s="9"/>
      <c r="AF187" s="49"/>
      <c r="AG187" s="49"/>
      <c r="AH187" s="49"/>
      <c r="AI187" s="49"/>
      <c r="AJ187" s="49"/>
      <c r="AK187" s="49"/>
      <c r="AL187" s="49"/>
      <c r="AM187" s="49"/>
      <c r="AN187" s="9"/>
      <c r="AO187" s="9"/>
      <c r="AP187" s="9"/>
      <c r="AQ187" s="9"/>
      <c r="AR187" s="9"/>
      <c r="AS187" s="9"/>
      <c r="AT187" s="9"/>
      <c r="AU187" s="9"/>
      <c r="AV187" s="49"/>
      <c r="AW187" s="49"/>
      <c r="AX187" s="49"/>
      <c r="AY187" s="49"/>
      <c r="AZ187" s="54"/>
      <c r="BA187" s="79"/>
      <c r="BB187" s="79"/>
    </row>
    <row r="188" spans="1:54" ht="16.2" thickBot="1" x14ac:dyDescent="0.35">
      <c r="A188" s="48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106"/>
      <c r="X188" s="106"/>
      <c r="Y188" s="106"/>
      <c r="Z188" s="49"/>
      <c r="AA188" s="109"/>
      <c r="AB188" s="109"/>
      <c r="AC188" s="9"/>
      <c r="AD188" s="49"/>
      <c r="AE188" s="9"/>
      <c r="AF188" s="49"/>
      <c r="AG188" s="49"/>
      <c r="AH188" s="49"/>
      <c r="AI188" s="49"/>
      <c r="AJ188" s="49"/>
      <c r="AK188" s="49"/>
      <c r="AL188" s="49"/>
      <c r="AM188" s="49"/>
      <c r="AN188" s="9"/>
      <c r="AO188" s="9"/>
      <c r="AP188" s="9"/>
      <c r="AQ188" s="9"/>
      <c r="AR188" s="9"/>
      <c r="AS188" s="9"/>
      <c r="AT188" s="9"/>
      <c r="AU188" s="9"/>
      <c r="AV188" s="49"/>
      <c r="AW188" s="49"/>
      <c r="AX188" s="49"/>
      <c r="AY188" s="49"/>
      <c r="AZ188" s="54"/>
      <c r="BA188" s="79"/>
      <c r="BB188" s="79"/>
    </row>
    <row r="189" spans="1:54" ht="16.2" thickBot="1" x14ac:dyDescent="0.35">
      <c r="A189" s="48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106"/>
      <c r="X189" s="106"/>
      <c r="Y189" s="106"/>
      <c r="Z189" s="49"/>
      <c r="AA189" s="109"/>
      <c r="AB189" s="109"/>
      <c r="AC189" s="9"/>
      <c r="AD189" s="49"/>
      <c r="AE189" s="9"/>
      <c r="AF189" s="49"/>
      <c r="AG189" s="49"/>
      <c r="AH189" s="49"/>
      <c r="AI189" s="49"/>
      <c r="AJ189" s="49"/>
      <c r="AK189" s="49"/>
      <c r="AL189" s="49"/>
      <c r="AM189" s="49"/>
      <c r="AN189" s="9"/>
      <c r="AO189" s="9"/>
      <c r="AP189" s="9"/>
      <c r="AQ189" s="9"/>
      <c r="AR189" s="9"/>
      <c r="AS189" s="9"/>
      <c r="AT189" s="9"/>
      <c r="AU189" s="9"/>
      <c r="AV189" s="49"/>
      <c r="AW189" s="49"/>
      <c r="AX189" s="49"/>
      <c r="AY189" s="49"/>
      <c r="AZ189" s="54"/>
      <c r="BA189" s="79"/>
      <c r="BB189" s="79"/>
    </row>
    <row r="190" spans="1:54" ht="16.2" thickBot="1" x14ac:dyDescent="0.35">
      <c r="A190" s="48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106"/>
      <c r="X190" s="106"/>
      <c r="Y190" s="106"/>
      <c r="Z190" s="49"/>
      <c r="AA190" s="109"/>
      <c r="AB190" s="109"/>
      <c r="AC190" s="9"/>
      <c r="AD190" s="49"/>
      <c r="AE190" s="9"/>
      <c r="AF190" s="49"/>
      <c r="AG190" s="49"/>
      <c r="AH190" s="49"/>
      <c r="AI190" s="49"/>
      <c r="AJ190" s="49"/>
      <c r="AK190" s="49"/>
      <c r="AL190" s="49"/>
      <c r="AM190" s="49"/>
      <c r="AN190" s="9"/>
      <c r="AO190" s="9"/>
      <c r="AP190" s="9"/>
      <c r="AQ190" s="9"/>
      <c r="AR190" s="9"/>
      <c r="AS190" s="9"/>
      <c r="AT190" s="9"/>
      <c r="AU190" s="9"/>
      <c r="AV190" s="49"/>
      <c r="AW190" s="49"/>
      <c r="AX190" s="49"/>
      <c r="AY190" s="49"/>
      <c r="AZ190" s="54"/>
      <c r="BA190" s="79"/>
      <c r="BB190" s="79"/>
    </row>
    <row r="191" spans="1:54" ht="16.2" thickBot="1" x14ac:dyDescent="0.35">
      <c r="A191" s="48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106"/>
      <c r="X191" s="106"/>
      <c r="Y191" s="106"/>
      <c r="Z191" s="49"/>
      <c r="AA191" s="109"/>
      <c r="AB191" s="109"/>
      <c r="AC191" s="9"/>
      <c r="AD191" s="49"/>
      <c r="AE191" s="9"/>
      <c r="AF191" s="49"/>
      <c r="AG191" s="49"/>
      <c r="AH191" s="49"/>
      <c r="AI191" s="49"/>
      <c r="AJ191" s="49"/>
      <c r="AK191" s="49"/>
      <c r="AL191" s="49"/>
      <c r="AM191" s="49"/>
      <c r="AN191" s="9"/>
      <c r="AO191" s="9"/>
      <c r="AP191" s="9"/>
      <c r="AQ191" s="9"/>
      <c r="AR191" s="9"/>
      <c r="AS191" s="9"/>
      <c r="AT191" s="9"/>
      <c r="AU191" s="9"/>
      <c r="AV191" s="49"/>
      <c r="AW191" s="49"/>
      <c r="AX191" s="49"/>
      <c r="AY191" s="49"/>
      <c r="AZ191" s="54"/>
      <c r="BA191" s="79"/>
      <c r="BB191" s="79"/>
    </row>
    <row r="192" spans="1:54" ht="16.2" thickBot="1" x14ac:dyDescent="0.35">
      <c r="A192" s="48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106"/>
      <c r="X192" s="106"/>
      <c r="Y192" s="106"/>
      <c r="Z192" s="49"/>
      <c r="AA192" s="109"/>
      <c r="AB192" s="109"/>
      <c r="AC192" s="9"/>
      <c r="AD192" s="49"/>
      <c r="AE192" s="9"/>
      <c r="AF192" s="49"/>
      <c r="AG192" s="49"/>
      <c r="AH192" s="49"/>
      <c r="AI192" s="49"/>
      <c r="AJ192" s="49"/>
      <c r="AK192" s="49"/>
      <c r="AL192" s="49"/>
      <c r="AM192" s="49"/>
      <c r="AN192" s="9"/>
      <c r="AO192" s="9"/>
      <c r="AP192" s="9"/>
      <c r="AQ192" s="9"/>
      <c r="AR192" s="9"/>
      <c r="AS192" s="9"/>
      <c r="AT192" s="9"/>
      <c r="AU192" s="9"/>
      <c r="AV192" s="49"/>
      <c r="AW192" s="49"/>
      <c r="AX192" s="49"/>
      <c r="AY192" s="49"/>
      <c r="AZ192" s="54"/>
      <c r="BA192" s="79"/>
      <c r="BB192" s="79"/>
    </row>
    <row r="193" spans="1:54" ht="16.2" thickBot="1" x14ac:dyDescent="0.35">
      <c r="A193" s="48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106"/>
      <c r="X193" s="106"/>
      <c r="Y193" s="106"/>
      <c r="Z193" s="49"/>
      <c r="AA193" s="109"/>
      <c r="AB193" s="109"/>
      <c r="AC193" s="9"/>
      <c r="AD193" s="49"/>
      <c r="AE193" s="9"/>
      <c r="AF193" s="49"/>
      <c r="AG193" s="49"/>
      <c r="AH193" s="49"/>
      <c r="AI193" s="49"/>
      <c r="AJ193" s="49"/>
      <c r="AK193" s="49"/>
      <c r="AL193" s="49"/>
      <c r="AM193" s="49"/>
      <c r="AN193" s="9"/>
      <c r="AO193" s="9"/>
      <c r="AP193" s="9"/>
      <c r="AQ193" s="9"/>
      <c r="AR193" s="9"/>
      <c r="AS193" s="9"/>
      <c r="AT193" s="9"/>
      <c r="AU193" s="9"/>
      <c r="AV193" s="49"/>
      <c r="AW193" s="49"/>
      <c r="AX193" s="49"/>
      <c r="AY193" s="49"/>
      <c r="AZ193" s="54"/>
      <c r="BA193" s="79"/>
      <c r="BB193" s="79"/>
    </row>
    <row r="194" spans="1:54" ht="16.2" thickBot="1" x14ac:dyDescent="0.3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106"/>
      <c r="X194" s="106"/>
      <c r="Y194" s="106"/>
      <c r="Z194" s="49"/>
      <c r="AA194" s="109"/>
      <c r="AB194" s="109"/>
      <c r="AC194" s="9"/>
      <c r="AD194" s="49"/>
      <c r="AE194" s="9"/>
      <c r="AF194" s="49"/>
      <c r="AG194" s="49"/>
      <c r="AH194" s="49"/>
      <c r="AI194" s="49"/>
      <c r="AJ194" s="49"/>
      <c r="AK194" s="49"/>
      <c r="AL194" s="49"/>
      <c r="AM194" s="49"/>
      <c r="AN194" s="9"/>
      <c r="AO194" s="9"/>
      <c r="AP194" s="9"/>
      <c r="AQ194" s="9"/>
      <c r="AR194" s="9"/>
      <c r="AS194" s="9"/>
      <c r="AT194" s="9"/>
      <c r="AU194" s="9"/>
      <c r="AV194" s="49"/>
      <c r="AW194" s="49"/>
      <c r="AX194" s="49"/>
      <c r="AY194" s="49"/>
      <c r="AZ194" s="54"/>
      <c r="BA194" s="79"/>
      <c r="BB194" s="79"/>
    </row>
    <row r="195" spans="1:54" ht="16.2" thickBot="1" x14ac:dyDescent="0.3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106"/>
      <c r="X195" s="106"/>
      <c r="Y195" s="106"/>
      <c r="Z195" s="49"/>
      <c r="AA195" s="109"/>
      <c r="AB195" s="109"/>
      <c r="AC195" s="9"/>
      <c r="AD195" s="49"/>
      <c r="AE195" s="9"/>
      <c r="AF195" s="49"/>
      <c r="AG195" s="49"/>
      <c r="AH195" s="49"/>
      <c r="AI195" s="49"/>
      <c r="AJ195" s="49"/>
      <c r="AK195" s="49"/>
      <c r="AL195" s="49"/>
      <c r="AM195" s="49"/>
      <c r="AN195" s="9"/>
      <c r="AO195" s="9"/>
      <c r="AP195" s="9"/>
      <c r="AQ195" s="9"/>
      <c r="AR195" s="9"/>
      <c r="AS195" s="9"/>
      <c r="AT195" s="9"/>
      <c r="AU195" s="9"/>
      <c r="AV195" s="49"/>
      <c r="AW195" s="49"/>
      <c r="AX195" s="49"/>
      <c r="AY195" s="49"/>
      <c r="AZ195" s="54"/>
      <c r="BA195" s="79"/>
      <c r="BB195" s="79"/>
    </row>
    <row r="196" spans="1:54" ht="16.2" thickBot="1" x14ac:dyDescent="0.35">
      <c r="A196" s="48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106"/>
      <c r="X196" s="106"/>
      <c r="Y196" s="106"/>
      <c r="Z196" s="49"/>
      <c r="AA196" s="109"/>
      <c r="AB196" s="109"/>
      <c r="AC196" s="9"/>
      <c r="AD196" s="49"/>
      <c r="AE196" s="9"/>
      <c r="AF196" s="49"/>
      <c r="AG196" s="49"/>
      <c r="AH196" s="49"/>
      <c r="AI196" s="49"/>
      <c r="AJ196" s="49"/>
      <c r="AK196" s="49"/>
      <c r="AL196" s="49"/>
      <c r="AM196" s="49"/>
      <c r="AN196" s="9"/>
      <c r="AO196" s="9"/>
      <c r="AP196" s="9"/>
      <c r="AQ196" s="9"/>
      <c r="AR196" s="9"/>
      <c r="AS196" s="9"/>
      <c r="AT196" s="9"/>
      <c r="AU196" s="9"/>
      <c r="AV196" s="49"/>
      <c r="AW196" s="49"/>
      <c r="AX196" s="49"/>
      <c r="AY196" s="49"/>
      <c r="AZ196" s="54"/>
      <c r="BA196" s="79"/>
      <c r="BB196" s="79"/>
    </row>
    <row r="197" spans="1:54" ht="16.2" thickBot="1" x14ac:dyDescent="0.35">
      <c r="A197" s="48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106"/>
      <c r="X197" s="106"/>
      <c r="Y197" s="106"/>
      <c r="Z197" s="49"/>
      <c r="AA197" s="109"/>
      <c r="AB197" s="109"/>
      <c r="AC197" s="9"/>
      <c r="AD197" s="49"/>
      <c r="AE197" s="9"/>
      <c r="AF197" s="49"/>
      <c r="AG197" s="49"/>
      <c r="AH197" s="49"/>
      <c r="AI197" s="49"/>
      <c r="AJ197" s="49"/>
      <c r="AK197" s="49"/>
      <c r="AL197" s="49"/>
      <c r="AM197" s="49"/>
      <c r="AN197" s="9"/>
      <c r="AO197" s="9"/>
      <c r="AP197" s="9"/>
      <c r="AQ197" s="9"/>
      <c r="AR197" s="9"/>
      <c r="AS197" s="9"/>
      <c r="AT197" s="9"/>
      <c r="AU197" s="9"/>
      <c r="AV197" s="49"/>
      <c r="AW197" s="49"/>
      <c r="AX197" s="49"/>
      <c r="AY197" s="49"/>
      <c r="AZ197" s="54"/>
      <c r="BA197" s="79"/>
      <c r="BB197" s="79"/>
    </row>
    <row r="198" spans="1:54" ht="16.2" thickBot="1" x14ac:dyDescent="0.35">
      <c r="A198" s="48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106"/>
      <c r="X198" s="106"/>
      <c r="Y198" s="106"/>
      <c r="Z198" s="49"/>
      <c r="AA198" s="109"/>
      <c r="AB198" s="109"/>
      <c r="AC198" s="9"/>
      <c r="AD198" s="49"/>
      <c r="AE198" s="9"/>
      <c r="AF198" s="49"/>
      <c r="AG198" s="49"/>
      <c r="AH198" s="49"/>
      <c r="AI198" s="49"/>
      <c r="AJ198" s="49"/>
      <c r="AK198" s="49"/>
      <c r="AL198" s="49"/>
      <c r="AM198" s="49"/>
      <c r="AN198" s="9"/>
      <c r="AO198" s="9"/>
      <c r="AP198" s="9"/>
      <c r="AQ198" s="9"/>
      <c r="AR198" s="9"/>
      <c r="AS198" s="9"/>
      <c r="AT198" s="9"/>
      <c r="AU198" s="9"/>
      <c r="AV198" s="49"/>
      <c r="AW198" s="49"/>
      <c r="AX198" s="49"/>
      <c r="AY198" s="49"/>
      <c r="AZ198" s="54"/>
      <c r="BA198" s="79"/>
      <c r="BB198" s="79"/>
    </row>
    <row r="199" spans="1:54" ht="16.2" thickBot="1" x14ac:dyDescent="0.35">
      <c r="A199" s="48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106"/>
      <c r="X199" s="106"/>
      <c r="Y199" s="106"/>
      <c r="Z199" s="49"/>
      <c r="AA199" s="109"/>
      <c r="AB199" s="109"/>
      <c r="AC199" s="9"/>
      <c r="AD199" s="49"/>
      <c r="AE199" s="9"/>
      <c r="AF199" s="49"/>
      <c r="AG199" s="49"/>
      <c r="AH199" s="49"/>
      <c r="AI199" s="49"/>
      <c r="AJ199" s="49"/>
      <c r="AK199" s="49"/>
      <c r="AL199" s="49"/>
      <c r="AM199" s="49"/>
      <c r="AN199" s="9"/>
      <c r="AO199" s="9"/>
      <c r="AP199" s="9"/>
      <c r="AQ199" s="9"/>
      <c r="AR199" s="9"/>
      <c r="AS199" s="9"/>
      <c r="AT199" s="9"/>
      <c r="AU199" s="9"/>
      <c r="AV199" s="49"/>
      <c r="AW199" s="49"/>
      <c r="AX199" s="49"/>
      <c r="AY199" s="49"/>
      <c r="AZ199" s="54"/>
      <c r="BA199" s="79"/>
      <c r="BB199" s="79"/>
    </row>
    <row r="200" spans="1:54" ht="16.2" thickBot="1" x14ac:dyDescent="0.35">
      <c r="A200" s="48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106"/>
      <c r="X200" s="106"/>
      <c r="Y200" s="106"/>
      <c r="Z200" s="49"/>
      <c r="AA200" s="109"/>
      <c r="AB200" s="109"/>
      <c r="AC200" s="9"/>
      <c r="AD200" s="49"/>
      <c r="AE200" s="9"/>
      <c r="AF200" s="49"/>
      <c r="AG200" s="49"/>
      <c r="AH200" s="49"/>
      <c r="AI200" s="49"/>
      <c r="AJ200" s="49"/>
      <c r="AK200" s="49"/>
      <c r="AL200" s="49"/>
      <c r="AM200" s="49"/>
      <c r="AN200" s="9"/>
      <c r="AO200" s="9"/>
      <c r="AP200" s="9"/>
      <c r="AQ200" s="9"/>
      <c r="AR200" s="9"/>
      <c r="AS200" s="9"/>
      <c r="AT200" s="9"/>
      <c r="AU200" s="9"/>
      <c r="AV200" s="49"/>
      <c r="AW200" s="49"/>
      <c r="AX200" s="49"/>
      <c r="AY200" s="49"/>
      <c r="AZ200" s="54"/>
      <c r="BA200" s="79"/>
      <c r="BB200" s="79"/>
    </row>
    <row r="201" spans="1:54" ht="16.2" thickBot="1" x14ac:dyDescent="0.35">
      <c r="A201" s="48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106"/>
      <c r="X201" s="106"/>
      <c r="Y201" s="106"/>
      <c r="Z201" s="49"/>
      <c r="AA201" s="109"/>
      <c r="AB201" s="109"/>
      <c r="AC201" s="9"/>
      <c r="AD201" s="49"/>
      <c r="AE201" s="9"/>
      <c r="AF201" s="49"/>
      <c r="AG201" s="49"/>
      <c r="AH201" s="49"/>
      <c r="AI201" s="49"/>
      <c r="AJ201" s="49"/>
      <c r="AK201" s="49"/>
      <c r="AL201" s="49"/>
      <c r="AM201" s="49"/>
      <c r="AN201" s="9"/>
      <c r="AO201" s="9"/>
      <c r="AP201" s="9"/>
      <c r="AQ201" s="9"/>
      <c r="AR201" s="9"/>
      <c r="AS201" s="9"/>
      <c r="AT201" s="9"/>
      <c r="AU201" s="9"/>
      <c r="AV201" s="49"/>
      <c r="AW201" s="49"/>
      <c r="AX201" s="49"/>
      <c r="AY201" s="49"/>
      <c r="AZ201" s="54"/>
      <c r="BA201" s="79"/>
      <c r="BB201" s="79"/>
    </row>
    <row r="202" spans="1:54" ht="16.2" thickBot="1" x14ac:dyDescent="0.35">
      <c r="A202" s="48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106"/>
      <c r="X202" s="106"/>
      <c r="Y202" s="106"/>
      <c r="Z202" s="49"/>
      <c r="AA202" s="109"/>
      <c r="AB202" s="109"/>
      <c r="AC202" s="9"/>
      <c r="AD202" s="49"/>
      <c r="AE202" s="9"/>
      <c r="AF202" s="49"/>
      <c r="AG202" s="49"/>
      <c r="AH202" s="49"/>
      <c r="AI202" s="49"/>
      <c r="AJ202" s="49"/>
      <c r="AK202" s="49"/>
      <c r="AL202" s="49"/>
      <c r="AM202" s="49"/>
      <c r="AN202" s="9"/>
      <c r="AO202" s="9"/>
      <c r="AP202" s="9"/>
      <c r="AQ202" s="9"/>
      <c r="AR202" s="9"/>
      <c r="AS202" s="9"/>
      <c r="AT202" s="9"/>
      <c r="AU202" s="9"/>
      <c r="AV202" s="49"/>
      <c r="AW202" s="49"/>
      <c r="AX202" s="49"/>
      <c r="AY202" s="49"/>
      <c r="AZ202" s="54"/>
      <c r="BA202" s="79"/>
      <c r="BB202" s="79"/>
    </row>
    <row r="203" spans="1:54" ht="16.2" thickBot="1" x14ac:dyDescent="0.35">
      <c r="A203" s="48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106"/>
      <c r="X203" s="106"/>
      <c r="Y203" s="106"/>
      <c r="Z203" s="49"/>
      <c r="AA203" s="109"/>
      <c r="AB203" s="109"/>
      <c r="AC203" s="9"/>
      <c r="AD203" s="49"/>
      <c r="AE203" s="9"/>
      <c r="AF203" s="49"/>
      <c r="AG203" s="49"/>
      <c r="AH203" s="49"/>
      <c r="AI203" s="49"/>
      <c r="AJ203" s="49"/>
      <c r="AK203" s="49"/>
      <c r="AL203" s="49"/>
      <c r="AM203" s="49"/>
      <c r="AN203" s="9"/>
      <c r="AO203" s="9"/>
      <c r="AP203" s="9"/>
      <c r="AQ203" s="9"/>
      <c r="AR203" s="9"/>
      <c r="AS203" s="9"/>
      <c r="AT203" s="9"/>
      <c r="AU203" s="9"/>
      <c r="AV203" s="49"/>
      <c r="AW203" s="49"/>
      <c r="AX203" s="49"/>
      <c r="AY203" s="49"/>
      <c r="AZ203" s="54"/>
      <c r="BA203" s="79"/>
      <c r="BB203" s="79"/>
    </row>
    <row r="204" spans="1:54" ht="16.2" thickBot="1" x14ac:dyDescent="0.3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106"/>
      <c r="X204" s="106"/>
      <c r="Y204" s="106"/>
      <c r="Z204" s="49"/>
      <c r="AA204" s="109"/>
      <c r="AB204" s="109"/>
      <c r="AC204" s="9"/>
      <c r="AD204" s="49"/>
      <c r="AE204" s="9"/>
      <c r="AF204" s="49"/>
      <c r="AG204" s="49"/>
      <c r="AH204" s="49"/>
      <c r="AI204" s="49"/>
      <c r="AJ204" s="49"/>
      <c r="AK204" s="49"/>
      <c r="AL204" s="49"/>
      <c r="AM204" s="49"/>
      <c r="AN204" s="9"/>
      <c r="AO204" s="9"/>
      <c r="AP204" s="9"/>
      <c r="AQ204" s="9"/>
      <c r="AR204" s="9"/>
      <c r="AS204" s="9"/>
      <c r="AT204" s="9"/>
      <c r="AU204" s="9"/>
      <c r="AV204" s="49"/>
      <c r="AW204" s="49"/>
      <c r="AX204" s="49"/>
      <c r="AY204" s="49"/>
      <c r="AZ204" s="54"/>
      <c r="BA204" s="79"/>
      <c r="BB204" s="79"/>
    </row>
    <row r="205" spans="1:54" ht="16.2" thickBot="1" x14ac:dyDescent="0.3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106"/>
      <c r="X205" s="106"/>
      <c r="Y205" s="106"/>
      <c r="Z205" s="49"/>
      <c r="AA205" s="109"/>
      <c r="AB205" s="109"/>
      <c r="AC205" s="9"/>
      <c r="AD205" s="49"/>
      <c r="AE205" s="9"/>
      <c r="AF205" s="49"/>
      <c r="AG205" s="49"/>
      <c r="AH205" s="49"/>
      <c r="AI205" s="49"/>
      <c r="AJ205" s="49"/>
      <c r="AK205" s="49"/>
      <c r="AL205" s="49"/>
      <c r="AM205" s="49"/>
      <c r="AN205" s="9"/>
      <c r="AO205" s="9"/>
      <c r="AP205" s="9"/>
      <c r="AQ205" s="9"/>
      <c r="AR205" s="9"/>
      <c r="AS205" s="9"/>
      <c r="AT205" s="9"/>
      <c r="AU205" s="9"/>
      <c r="AV205" s="49"/>
      <c r="AW205" s="49"/>
      <c r="AX205" s="49"/>
      <c r="AY205" s="49"/>
      <c r="AZ205" s="54"/>
      <c r="BA205" s="79"/>
      <c r="BB205" s="79"/>
    </row>
    <row r="206" spans="1:54" ht="16.2" thickBot="1" x14ac:dyDescent="0.35">
      <c r="A206" s="48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106"/>
      <c r="X206" s="106"/>
      <c r="Y206" s="106"/>
      <c r="Z206" s="49"/>
      <c r="AA206" s="109"/>
      <c r="AB206" s="109"/>
      <c r="AC206" s="9"/>
      <c r="AD206" s="49"/>
      <c r="AE206" s="9"/>
      <c r="AF206" s="49"/>
      <c r="AG206" s="49"/>
      <c r="AH206" s="49"/>
      <c r="AI206" s="49"/>
      <c r="AJ206" s="49"/>
      <c r="AK206" s="49"/>
      <c r="AL206" s="49"/>
      <c r="AM206" s="49"/>
      <c r="AN206" s="9"/>
      <c r="AO206" s="9"/>
      <c r="AP206" s="9"/>
      <c r="AQ206" s="9"/>
      <c r="AR206" s="9"/>
      <c r="AS206" s="9"/>
      <c r="AT206" s="9"/>
      <c r="AU206" s="9"/>
      <c r="AV206" s="49"/>
      <c r="AW206" s="49"/>
      <c r="AX206" s="49"/>
      <c r="AY206" s="49"/>
      <c r="AZ206" s="54"/>
      <c r="BA206" s="79"/>
      <c r="BB206" s="79"/>
    </row>
    <row r="207" spans="1:54" ht="16.2" thickBot="1" x14ac:dyDescent="0.35">
      <c r="A207" s="48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106"/>
      <c r="X207" s="106"/>
      <c r="Y207" s="106"/>
      <c r="Z207" s="49"/>
      <c r="AA207" s="109"/>
      <c r="AB207" s="109"/>
      <c r="AC207" s="9"/>
      <c r="AD207" s="49"/>
      <c r="AE207" s="9"/>
      <c r="AF207" s="49"/>
      <c r="AG207" s="49"/>
      <c r="AH207" s="49"/>
      <c r="AI207" s="49"/>
      <c r="AJ207" s="49"/>
      <c r="AK207" s="49"/>
      <c r="AL207" s="49"/>
      <c r="AM207" s="49"/>
      <c r="AN207" s="9"/>
      <c r="AO207" s="9"/>
      <c r="AP207" s="9"/>
      <c r="AQ207" s="9"/>
      <c r="AR207" s="9"/>
      <c r="AS207" s="9"/>
      <c r="AT207" s="9"/>
      <c r="AU207" s="9"/>
      <c r="AV207" s="49"/>
      <c r="AW207" s="49"/>
      <c r="AX207" s="49"/>
      <c r="AY207" s="49"/>
      <c r="AZ207" s="54"/>
      <c r="BA207" s="79"/>
      <c r="BB207" s="79"/>
    </row>
    <row r="208" spans="1:54" ht="16.2" thickBot="1" x14ac:dyDescent="0.35">
      <c r="A208" s="48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106"/>
      <c r="X208" s="106"/>
      <c r="Y208" s="106"/>
      <c r="Z208" s="49"/>
      <c r="AA208" s="109"/>
      <c r="AB208" s="109"/>
      <c r="AC208" s="9"/>
      <c r="AD208" s="49"/>
      <c r="AE208" s="9"/>
      <c r="AF208" s="49"/>
      <c r="AG208" s="49"/>
      <c r="AH208" s="49"/>
      <c r="AI208" s="49"/>
      <c r="AJ208" s="49"/>
      <c r="AK208" s="49"/>
      <c r="AL208" s="49"/>
      <c r="AM208" s="49"/>
      <c r="AN208" s="9"/>
      <c r="AO208" s="9"/>
      <c r="AP208" s="9"/>
      <c r="AQ208" s="9"/>
      <c r="AR208" s="9"/>
      <c r="AS208" s="9"/>
      <c r="AT208" s="9"/>
      <c r="AU208" s="9"/>
      <c r="AV208" s="49"/>
      <c r="AW208" s="49"/>
      <c r="AX208" s="49"/>
      <c r="AY208" s="49"/>
      <c r="AZ208" s="54"/>
      <c r="BA208" s="79"/>
      <c r="BB208" s="79"/>
    </row>
    <row r="209" spans="1:54" ht="16.2" thickBot="1" x14ac:dyDescent="0.35">
      <c r="A209" s="48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106"/>
      <c r="X209" s="106"/>
      <c r="Y209" s="106"/>
      <c r="Z209" s="49"/>
      <c r="AA209" s="109"/>
      <c r="AB209" s="109"/>
      <c r="AC209" s="9"/>
      <c r="AD209" s="49"/>
      <c r="AE209" s="9"/>
      <c r="AF209" s="49"/>
      <c r="AG209" s="49"/>
      <c r="AH209" s="49"/>
      <c r="AI209" s="49"/>
      <c r="AJ209" s="49"/>
      <c r="AK209" s="49"/>
      <c r="AL209" s="49"/>
      <c r="AM209" s="49"/>
      <c r="AN209" s="9"/>
      <c r="AO209" s="9"/>
      <c r="AP209" s="9"/>
      <c r="AQ209" s="9"/>
      <c r="AR209" s="9"/>
      <c r="AS209" s="9"/>
      <c r="AT209" s="9"/>
      <c r="AU209" s="9"/>
      <c r="AV209" s="49"/>
      <c r="AW209" s="49"/>
      <c r="AX209" s="49"/>
      <c r="AY209" s="49"/>
      <c r="AZ209" s="54"/>
      <c r="BA209" s="79"/>
      <c r="BB209" s="79"/>
    </row>
    <row r="210" spans="1:54" ht="16.2" thickBot="1" x14ac:dyDescent="0.35">
      <c r="A210" s="48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106"/>
      <c r="X210" s="106"/>
      <c r="Y210" s="106"/>
      <c r="Z210" s="49"/>
      <c r="AA210" s="109"/>
      <c r="AB210" s="109"/>
      <c r="AC210" s="9"/>
      <c r="AD210" s="49"/>
      <c r="AE210" s="9"/>
      <c r="AF210" s="49"/>
      <c r="AG210" s="49"/>
      <c r="AH210" s="49"/>
      <c r="AI210" s="49"/>
      <c r="AJ210" s="49"/>
      <c r="AK210" s="49"/>
      <c r="AL210" s="49"/>
      <c r="AM210" s="49"/>
      <c r="AN210" s="9"/>
      <c r="AO210" s="9"/>
      <c r="AP210" s="9"/>
      <c r="AQ210" s="9"/>
      <c r="AR210" s="9"/>
      <c r="AS210" s="9"/>
      <c r="AT210" s="9"/>
      <c r="AU210" s="9"/>
      <c r="AV210" s="49"/>
      <c r="AW210" s="49"/>
      <c r="AX210" s="49"/>
      <c r="AY210" s="49"/>
      <c r="AZ210" s="54"/>
      <c r="BA210" s="79"/>
      <c r="BB210" s="79"/>
    </row>
    <row r="211" spans="1:54" ht="16.2" thickBot="1" x14ac:dyDescent="0.35">
      <c r="A211" s="48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106"/>
      <c r="X211" s="106"/>
      <c r="Y211" s="106"/>
      <c r="Z211" s="49"/>
      <c r="AA211" s="109"/>
      <c r="AB211" s="109"/>
      <c r="AC211" s="9"/>
      <c r="AD211" s="49"/>
      <c r="AE211" s="9"/>
      <c r="AF211" s="49"/>
      <c r="AG211" s="49"/>
      <c r="AH211" s="49"/>
      <c r="AI211" s="49"/>
      <c r="AJ211" s="49"/>
      <c r="AK211" s="49"/>
      <c r="AL211" s="49"/>
      <c r="AM211" s="49"/>
      <c r="AN211" s="9"/>
      <c r="AO211" s="9"/>
      <c r="AP211" s="9"/>
      <c r="AQ211" s="9"/>
      <c r="AR211" s="9"/>
      <c r="AS211" s="9"/>
      <c r="AT211" s="9"/>
      <c r="AU211" s="9"/>
      <c r="AV211" s="49"/>
      <c r="AW211" s="49"/>
      <c r="AX211" s="49"/>
      <c r="AY211" s="49"/>
      <c r="AZ211" s="54"/>
      <c r="BA211" s="79"/>
      <c r="BB211" s="79"/>
    </row>
    <row r="212" spans="1:54" ht="16.2" thickBot="1" x14ac:dyDescent="0.35">
      <c r="A212" s="48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106"/>
      <c r="X212" s="106"/>
      <c r="Y212" s="106"/>
      <c r="Z212" s="49"/>
      <c r="AA212" s="109"/>
      <c r="AB212" s="109"/>
      <c r="AC212" s="9"/>
      <c r="AD212" s="49"/>
      <c r="AE212" s="9"/>
      <c r="AF212" s="49"/>
      <c r="AG212" s="49"/>
      <c r="AH212" s="49"/>
      <c r="AI212" s="49"/>
      <c r="AJ212" s="49"/>
      <c r="AK212" s="49"/>
      <c r="AL212" s="49"/>
      <c r="AM212" s="49"/>
      <c r="AN212" s="9"/>
      <c r="AO212" s="9"/>
      <c r="AP212" s="9"/>
      <c r="AQ212" s="9"/>
      <c r="AR212" s="9"/>
      <c r="AS212" s="9"/>
      <c r="AT212" s="9"/>
      <c r="AU212" s="9"/>
      <c r="AV212" s="49"/>
      <c r="AW212" s="49"/>
      <c r="AX212" s="49"/>
      <c r="AY212" s="49"/>
      <c r="AZ212" s="54"/>
      <c r="BA212" s="79"/>
      <c r="BB212" s="79"/>
    </row>
    <row r="213" spans="1:54" ht="16.2" thickBot="1" x14ac:dyDescent="0.35">
      <c r="A213" s="48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106"/>
      <c r="X213" s="106"/>
      <c r="Y213" s="106"/>
      <c r="Z213" s="49"/>
      <c r="AA213" s="109"/>
      <c r="AB213" s="109"/>
      <c r="AC213" s="9"/>
      <c r="AD213" s="49"/>
      <c r="AE213" s="9"/>
      <c r="AF213" s="49"/>
      <c r="AG213" s="49"/>
      <c r="AH213" s="49"/>
      <c r="AI213" s="49"/>
      <c r="AJ213" s="49"/>
      <c r="AK213" s="49"/>
      <c r="AL213" s="49"/>
      <c r="AM213" s="49"/>
      <c r="AN213" s="9"/>
      <c r="AO213" s="9"/>
      <c r="AP213" s="9"/>
      <c r="AQ213" s="9"/>
      <c r="AR213" s="9"/>
      <c r="AS213" s="9"/>
      <c r="AT213" s="9"/>
      <c r="AU213" s="9"/>
      <c r="AV213" s="49"/>
      <c r="AW213" s="49"/>
      <c r="AX213" s="49"/>
      <c r="AY213" s="49"/>
      <c r="AZ213" s="54"/>
      <c r="BA213" s="79"/>
      <c r="BB213" s="79"/>
    </row>
    <row r="214" spans="1:54" ht="16.2" thickBot="1" x14ac:dyDescent="0.35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106"/>
      <c r="X214" s="106"/>
      <c r="Y214" s="106"/>
      <c r="Z214" s="49"/>
      <c r="AA214" s="109"/>
      <c r="AB214" s="109"/>
      <c r="AC214" s="9"/>
      <c r="AD214" s="49"/>
      <c r="AE214" s="9"/>
      <c r="AF214" s="49"/>
      <c r="AG214" s="49"/>
      <c r="AH214" s="49"/>
      <c r="AI214" s="49"/>
      <c r="AJ214" s="49"/>
      <c r="AK214" s="49"/>
      <c r="AL214" s="49"/>
      <c r="AM214" s="49"/>
      <c r="AN214" s="9"/>
      <c r="AO214" s="9"/>
      <c r="AP214" s="9"/>
      <c r="AQ214" s="9"/>
      <c r="AR214" s="9"/>
      <c r="AS214" s="9"/>
      <c r="AT214" s="9"/>
      <c r="AU214" s="9"/>
      <c r="AV214" s="49"/>
      <c r="AW214" s="49"/>
      <c r="AX214" s="49"/>
      <c r="AY214" s="49"/>
      <c r="AZ214" s="54"/>
      <c r="BA214" s="79"/>
      <c r="BB214" s="79"/>
    </row>
    <row r="215" spans="1:54" ht="16.2" thickBot="1" x14ac:dyDescent="0.35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106"/>
      <c r="X215" s="106"/>
      <c r="Y215" s="106"/>
      <c r="Z215" s="49"/>
      <c r="AA215" s="109"/>
      <c r="AB215" s="109"/>
      <c r="AC215" s="9"/>
      <c r="AD215" s="49"/>
      <c r="AE215" s="9"/>
      <c r="AF215" s="49"/>
      <c r="AG215" s="49"/>
      <c r="AH215" s="49"/>
      <c r="AI215" s="49"/>
      <c r="AJ215" s="49"/>
      <c r="AK215" s="49"/>
      <c r="AL215" s="49"/>
      <c r="AM215" s="49"/>
      <c r="AN215" s="9"/>
      <c r="AO215" s="9"/>
      <c r="AP215" s="9"/>
      <c r="AQ215" s="9"/>
      <c r="AR215" s="9"/>
      <c r="AS215" s="9"/>
      <c r="AT215" s="9"/>
      <c r="AU215" s="9"/>
      <c r="AV215" s="49"/>
      <c r="AW215" s="49"/>
      <c r="AX215" s="49"/>
      <c r="AY215" s="49"/>
      <c r="AZ215" s="54"/>
      <c r="BA215" s="79"/>
      <c r="BB215" s="79"/>
    </row>
    <row r="216" spans="1:54" ht="16.2" thickBot="1" x14ac:dyDescent="0.35">
      <c r="A216" s="48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106"/>
      <c r="X216" s="106"/>
      <c r="Y216" s="106"/>
      <c r="Z216" s="49"/>
      <c r="AA216" s="109"/>
      <c r="AB216" s="109"/>
      <c r="AC216" s="9"/>
      <c r="AD216" s="49"/>
      <c r="AE216" s="9"/>
      <c r="AF216" s="49"/>
      <c r="AG216" s="49"/>
      <c r="AH216" s="49"/>
      <c r="AI216" s="49"/>
      <c r="AJ216" s="49"/>
      <c r="AK216" s="49"/>
      <c r="AL216" s="49"/>
      <c r="AM216" s="49"/>
      <c r="AN216" s="9"/>
      <c r="AO216" s="9"/>
      <c r="AP216" s="9"/>
      <c r="AQ216" s="9"/>
      <c r="AR216" s="9"/>
      <c r="AS216" s="9"/>
      <c r="AT216" s="9"/>
      <c r="AU216" s="9"/>
      <c r="AV216" s="49"/>
      <c r="AW216" s="49"/>
      <c r="AX216" s="49"/>
      <c r="AY216" s="49"/>
      <c r="AZ216" s="54"/>
      <c r="BA216" s="79"/>
      <c r="BB216" s="79"/>
    </row>
    <row r="217" spans="1:54" ht="16.2" thickBot="1" x14ac:dyDescent="0.35">
      <c r="A217" s="48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106"/>
      <c r="X217" s="106"/>
      <c r="Y217" s="106"/>
      <c r="Z217" s="49"/>
      <c r="AA217" s="109"/>
      <c r="AB217" s="109"/>
      <c r="AC217" s="9"/>
      <c r="AD217" s="49"/>
      <c r="AE217" s="9"/>
      <c r="AF217" s="49"/>
      <c r="AG217" s="49"/>
      <c r="AH217" s="49"/>
      <c r="AI217" s="49"/>
      <c r="AJ217" s="49"/>
      <c r="AK217" s="49"/>
      <c r="AL217" s="49"/>
      <c r="AM217" s="49"/>
      <c r="AN217" s="9"/>
      <c r="AO217" s="9"/>
      <c r="AP217" s="9"/>
      <c r="AQ217" s="9"/>
      <c r="AR217" s="9"/>
      <c r="AS217" s="9"/>
      <c r="AT217" s="9"/>
      <c r="AU217" s="9"/>
      <c r="AV217" s="49"/>
      <c r="AW217" s="49"/>
      <c r="AX217" s="49"/>
      <c r="AY217" s="49"/>
      <c r="AZ217" s="54"/>
      <c r="BA217" s="79"/>
      <c r="BB217" s="79"/>
    </row>
    <row r="218" spans="1:54" ht="16.2" thickBot="1" x14ac:dyDescent="0.35">
      <c r="A218" s="48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106"/>
      <c r="X218" s="106"/>
      <c r="Y218" s="106"/>
      <c r="Z218" s="49"/>
      <c r="AA218" s="109"/>
      <c r="AB218" s="109"/>
      <c r="AC218" s="9"/>
      <c r="AD218" s="49"/>
      <c r="AE218" s="9"/>
      <c r="AF218" s="49"/>
      <c r="AG218" s="49"/>
      <c r="AH218" s="49"/>
      <c r="AI218" s="49"/>
      <c r="AJ218" s="49"/>
      <c r="AK218" s="49"/>
      <c r="AL218" s="49"/>
      <c r="AM218" s="49"/>
      <c r="AN218" s="9"/>
      <c r="AO218" s="9"/>
      <c r="AP218" s="9"/>
      <c r="AQ218" s="9"/>
      <c r="AR218" s="9"/>
      <c r="AS218" s="9"/>
      <c r="AT218" s="9"/>
      <c r="AU218" s="9"/>
      <c r="AV218" s="49"/>
      <c r="AW218" s="49"/>
      <c r="AX218" s="49"/>
      <c r="AY218" s="49"/>
      <c r="AZ218" s="54"/>
      <c r="BA218" s="79"/>
      <c r="BB218" s="79"/>
    </row>
    <row r="219" spans="1:54" ht="16.2" thickBot="1" x14ac:dyDescent="0.35">
      <c r="A219" s="48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106"/>
      <c r="X219" s="106"/>
      <c r="Y219" s="106"/>
      <c r="Z219" s="49"/>
      <c r="AA219" s="109"/>
      <c r="AB219" s="109"/>
      <c r="AC219" s="9"/>
      <c r="AD219" s="49"/>
      <c r="AE219" s="9"/>
      <c r="AF219" s="49"/>
      <c r="AG219" s="49"/>
      <c r="AH219" s="49"/>
      <c r="AI219" s="49"/>
      <c r="AJ219" s="49"/>
      <c r="AK219" s="49"/>
      <c r="AL219" s="49"/>
      <c r="AM219" s="49"/>
      <c r="AN219" s="9"/>
      <c r="AO219" s="9"/>
      <c r="AP219" s="9"/>
      <c r="AQ219" s="9"/>
      <c r="AR219" s="9"/>
      <c r="AS219" s="9"/>
      <c r="AT219" s="9"/>
      <c r="AU219" s="9"/>
      <c r="AV219" s="49"/>
      <c r="AW219" s="49"/>
      <c r="AX219" s="49"/>
      <c r="AY219" s="49"/>
      <c r="AZ219" s="54"/>
      <c r="BA219" s="79"/>
      <c r="BB219" s="79"/>
    </row>
    <row r="220" spans="1:54" ht="16.2" thickBot="1" x14ac:dyDescent="0.35">
      <c r="A220" s="48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106"/>
      <c r="X220" s="106"/>
      <c r="Y220" s="106"/>
      <c r="Z220" s="49"/>
      <c r="AA220" s="109"/>
      <c r="AB220" s="109"/>
      <c r="AC220" s="9"/>
      <c r="AD220" s="49"/>
      <c r="AE220" s="9"/>
      <c r="AF220" s="49"/>
      <c r="AG220" s="49"/>
      <c r="AH220" s="49"/>
      <c r="AI220" s="49"/>
      <c r="AJ220" s="49"/>
      <c r="AK220" s="49"/>
      <c r="AL220" s="49"/>
      <c r="AM220" s="49"/>
      <c r="AN220" s="9"/>
      <c r="AO220" s="9"/>
      <c r="AP220" s="9"/>
      <c r="AQ220" s="9"/>
      <c r="AR220" s="9"/>
      <c r="AS220" s="9"/>
      <c r="AT220" s="9"/>
      <c r="AU220" s="9"/>
      <c r="AV220" s="49"/>
      <c r="AW220" s="49"/>
      <c r="AX220" s="49"/>
      <c r="AY220" s="49"/>
      <c r="AZ220" s="54"/>
      <c r="BA220" s="79"/>
      <c r="BB220" s="79"/>
    </row>
    <row r="221" spans="1:54" ht="16.2" thickBot="1" x14ac:dyDescent="0.35">
      <c r="A221" s="48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106"/>
      <c r="X221" s="106"/>
      <c r="Y221" s="106"/>
      <c r="Z221" s="49"/>
      <c r="AA221" s="109"/>
      <c r="AB221" s="109"/>
      <c r="AC221" s="9"/>
      <c r="AD221" s="49"/>
      <c r="AE221" s="9"/>
      <c r="AF221" s="49"/>
      <c r="AG221" s="49"/>
      <c r="AH221" s="49"/>
      <c r="AI221" s="49"/>
      <c r="AJ221" s="49"/>
      <c r="AK221" s="49"/>
      <c r="AL221" s="49"/>
      <c r="AM221" s="49"/>
      <c r="AN221" s="9"/>
      <c r="AO221" s="9"/>
      <c r="AP221" s="9"/>
      <c r="AQ221" s="9"/>
      <c r="AR221" s="9"/>
      <c r="AS221" s="9"/>
      <c r="AT221" s="9"/>
      <c r="AU221" s="9"/>
      <c r="AV221" s="49"/>
      <c r="AW221" s="49"/>
      <c r="AX221" s="49"/>
      <c r="AY221" s="49"/>
      <c r="AZ221" s="54"/>
      <c r="BA221" s="79"/>
      <c r="BB221" s="79"/>
    </row>
    <row r="222" spans="1:54" ht="16.2" thickBot="1" x14ac:dyDescent="0.35">
      <c r="A222" s="48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106"/>
      <c r="X222" s="106"/>
      <c r="Y222" s="106"/>
      <c r="Z222" s="49"/>
      <c r="AA222" s="109"/>
      <c r="AB222" s="109"/>
      <c r="AC222" s="9"/>
      <c r="AD222" s="49"/>
      <c r="AE222" s="9"/>
      <c r="AF222" s="49"/>
      <c r="AG222" s="49"/>
      <c r="AH222" s="49"/>
      <c r="AI222" s="49"/>
      <c r="AJ222" s="49"/>
      <c r="AK222" s="49"/>
      <c r="AL222" s="49"/>
      <c r="AM222" s="49"/>
      <c r="AN222" s="9"/>
      <c r="AO222" s="9"/>
      <c r="AP222" s="9"/>
      <c r="AQ222" s="9"/>
      <c r="AR222" s="9"/>
      <c r="AS222" s="9"/>
      <c r="AT222" s="9"/>
      <c r="AU222" s="9"/>
      <c r="AV222" s="49"/>
      <c r="AW222" s="49"/>
      <c r="AX222" s="49"/>
      <c r="AY222" s="49"/>
      <c r="AZ222" s="54"/>
      <c r="BA222" s="79"/>
      <c r="BB222" s="79"/>
    </row>
    <row r="223" spans="1:54" ht="16.2" thickBot="1" x14ac:dyDescent="0.35">
      <c r="A223" s="48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106"/>
      <c r="X223" s="106"/>
      <c r="Y223" s="106"/>
      <c r="Z223" s="49"/>
      <c r="AA223" s="109"/>
      <c r="AB223" s="109"/>
      <c r="AC223" s="9"/>
      <c r="AD223" s="49"/>
      <c r="AE223" s="9"/>
      <c r="AF223" s="49"/>
      <c r="AG223" s="49"/>
      <c r="AH223" s="49"/>
      <c r="AI223" s="49"/>
      <c r="AJ223" s="49"/>
      <c r="AK223" s="49"/>
      <c r="AL223" s="49"/>
      <c r="AM223" s="49"/>
      <c r="AN223" s="9"/>
      <c r="AO223" s="9"/>
      <c r="AP223" s="9"/>
      <c r="AQ223" s="9"/>
      <c r="AR223" s="9"/>
      <c r="AS223" s="9"/>
      <c r="AT223" s="9"/>
      <c r="AU223" s="9"/>
      <c r="AV223" s="49"/>
      <c r="AW223" s="49"/>
      <c r="AX223" s="49"/>
      <c r="AY223" s="49"/>
      <c r="AZ223" s="54"/>
      <c r="BA223" s="79"/>
      <c r="BB223" s="79"/>
    </row>
    <row r="224" spans="1:54" ht="16.2" thickBot="1" x14ac:dyDescent="0.35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106"/>
      <c r="X224" s="106"/>
      <c r="Y224" s="106"/>
      <c r="Z224" s="49"/>
      <c r="AA224" s="109"/>
      <c r="AB224" s="109"/>
      <c r="AC224" s="9"/>
      <c r="AD224" s="49"/>
      <c r="AE224" s="9"/>
      <c r="AF224" s="49"/>
      <c r="AG224" s="49"/>
      <c r="AH224" s="49"/>
      <c r="AI224" s="49"/>
      <c r="AJ224" s="49"/>
      <c r="AK224" s="49"/>
      <c r="AL224" s="49"/>
      <c r="AM224" s="49"/>
      <c r="AN224" s="9"/>
      <c r="AO224" s="9"/>
      <c r="AP224" s="9"/>
      <c r="AQ224" s="9"/>
      <c r="AR224" s="9"/>
      <c r="AS224" s="9"/>
      <c r="AT224" s="9"/>
      <c r="AU224" s="9"/>
      <c r="AV224" s="49"/>
      <c r="AW224" s="49"/>
      <c r="AX224" s="49"/>
      <c r="AY224" s="49"/>
      <c r="AZ224" s="54"/>
      <c r="BA224" s="79"/>
      <c r="BB224" s="79"/>
    </row>
    <row r="225" spans="1:54" ht="16.2" thickBot="1" x14ac:dyDescent="0.35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106"/>
      <c r="X225" s="106"/>
      <c r="Y225" s="106"/>
      <c r="Z225" s="49"/>
      <c r="AA225" s="109"/>
      <c r="AB225" s="109"/>
      <c r="AC225" s="9"/>
      <c r="AD225" s="49"/>
      <c r="AE225" s="9"/>
      <c r="AF225" s="49"/>
      <c r="AG225" s="49"/>
      <c r="AH225" s="49"/>
      <c r="AI225" s="49"/>
      <c r="AJ225" s="49"/>
      <c r="AK225" s="49"/>
      <c r="AL225" s="49"/>
      <c r="AM225" s="49"/>
      <c r="AN225" s="9"/>
      <c r="AO225" s="9"/>
      <c r="AP225" s="9"/>
      <c r="AQ225" s="9"/>
      <c r="AR225" s="9"/>
      <c r="AS225" s="9"/>
      <c r="AT225" s="9"/>
      <c r="AU225" s="9"/>
      <c r="AV225" s="49"/>
      <c r="AW225" s="49"/>
      <c r="AX225" s="49"/>
      <c r="AY225" s="49"/>
      <c r="AZ225" s="54"/>
      <c r="BA225" s="79"/>
      <c r="BB225" s="79"/>
    </row>
    <row r="226" spans="1:54" ht="16.2" thickBot="1" x14ac:dyDescent="0.35">
      <c r="A226" s="48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106"/>
      <c r="X226" s="106"/>
      <c r="Y226" s="106"/>
      <c r="Z226" s="49"/>
      <c r="AA226" s="109"/>
      <c r="AB226" s="109"/>
      <c r="AC226" s="9"/>
      <c r="AD226" s="49"/>
      <c r="AE226" s="9"/>
      <c r="AF226" s="49"/>
      <c r="AG226" s="49"/>
      <c r="AH226" s="49"/>
      <c r="AI226" s="49"/>
      <c r="AJ226" s="49"/>
      <c r="AK226" s="49"/>
      <c r="AL226" s="49"/>
      <c r="AM226" s="49"/>
      <c r="AN226" s="9"/>
      <c r="AO226" s="9"/>
      <c r="AP226" s="9"/>
      <c r="AQ226" s="9"/>
      <c r="AR226" s="9"/>
      <c r="AS226" s="9"/>
      <c r="AT226" s="9"/>
      <c r="AU226" s="9"/>
      <c r="AV226" s="49"/>
      <c r="AW226" s="49"/>
      <c r="AX226" s="49"/>
      <c r="AY226" s="49"/>
      <c r="AZ226" s="54"/>
      <c r="BA226" s="79"/>
      <c r="BB226" s="79"/>
    </row>
    <row r="227" spans="1:54" ht="16.2" thickBot="1" x14ac:dyDescent="0.35">
      <c r="A227" s="48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106"/>
      <c r="X227" s="106"/>
      <c r="Y227" s="106"/>
      <c r="Z227" s="49"/>
      <c r="AA227" s="109"/>
      <c r="AB227" s="109"/>
      <c r="AC227" s="9"/>
      <c r="AD227" s="49"/>
      <c r="AE227" s="9"/>
      <c r="AF227" s="49"/>
      <c r="AG227" s="49"/>
      <c r="AH227" s="49"/>
      <c r="AI227" s="49"/>
      <c r="AJ227" s="49"/>
      <c r="AK227" s="49"/>
      <c r="AL227" s="49"/>
      <c r="AM227" s="49"/>
      <c r="AN227" s="9"/>
      <c r="AO227" s="9"/>
      <c r="AP227" s="9"/>
      <c r="AQ227" s="9"/>
      <c r="AR227" s="9"/>
      <c r="AS227" s="9"/>
      <c r="AT227" s="9"/>
      <c r="AU227" s="9"/>
      <c r="AV227" s="49"/>
      <c r="AW227" s="49"/>
      <c r="AX227" s="49"/>
      <c r="AY227" s="49"/>
      <c r="AZ227" s="54"/>
      <c r="BA227" s="79"/>
      <c r="BB227" s="79"/>
    </row>
    <row r="228" spans="1:54" ht="16.2" thickBot="1" x14ac:dyDescent="0.35">
      <c r="A228" s="48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106"/>
      <c r="X228" s="106"/>
      <c r="Y228" s="106"/>
      <c r="Z228" s="49"/>
      <c r="AA228" s="109"/>
      <c r="AB228" s="109"/>
      <c r="AC228" s="9"/>
      <c r="AD228" s="49"/>
      <c r="AE228" s="9"/>
      <c r="AF228" s="49"/>
      <c r="AG228" s="49"/>
      <c r="AH228" s="49"/>
      <c r="AI228" s="49"/>
      <c r="AJ228" s="49"/>
      <c r="AK228" s="49"/>
      <c r="AL228" s="49"/>
      <c r="AM228" s="49"/>
      <c r="AN228" s="9"/>
      <c r="AO228" s="9"/>
      <c r="AP228" s="9"/>
      <c r="AQ228" s="9"/>
      <c r="AR228" s="9"/>
      <c r="AS228" s="9"/>
      <c r="AT228" s="9"/>
      <c r="AU228" s="9"/>
      <c r="AV228" s="49"/>
      <c r="AW228" s="49"/>
      <c r="AX228" s="49"/>
      <c r="AY228" s="49"/>
      <c r="AZ228" s="54"/>
      <c r="BA228" s="79"/>
      <c r="BB228" s="79"/>
    </row>
    <row r="229" spans="1:54" ht="16.2" thickBot="1" x14ac:dyDescent="0.35">
      <c r="A229" s="48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106"/>
      <c r="X229" s="106"/>
      <c r="Y229" s="106"/>
      <c r="Z229" s="49"/>
      <c r="AA229" s="109"/>
      <c r="AB229" s="109"/>
      <c r="AC229" s="9"/>
      <c r="AD229" s="49"/>
      <c r="AE229" s="9"/>
      <c r="AF229" s="49"/>
      <c r="AG229" s="49"/>
      <c r="AH229" s="49"/>
      <c r="AI229" s="49"/>
      <c r="AJ229" s="49"/>
      <c r="AK229" s="49"/>
      <c r="AL229" s="49"/>
      <c r="AM229" s="49"/>
      <c r="AN229" s="9"/>
      <c r="AO229" s="9"/>
      <c r="AP229" s="9"/>
      <c r="AQ229" s="9"/>
      <c r="AR229" s="9"/>
      <c r="AS229" s="9"/>
      <c r="AT229" s="9"/>
      <c r="AU229" s="9"/>
      <c r="AV229" s="49"/>
      <c r="AW229" s="49"/>
      <c r="AX229" s="49"/>
      <c r="AY229" s="49"/>
      <c r="AZ229" s="54"/>
      <c r="BA229" s="79"/>
      <c r="BB229" s="79"/>
    </row>
    <row r="230" spans="1:54" ht="16.2" thickBot="1" x14ac:dyDescent="0.35">
      <c r="A230" s="48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106"/>
      <c r="X230" s="106"/>
      <c r="Y230" s="106"/>
      <c r="Z230" s="49"/>
      <c r="AA230" s="9"/>
      <c r="AB230" s="9"/>
      <c r="AC230" s="9"/>
      <c r="AD230" s="49"/>
      <c r="AE230" s="9"/>
      <c r="AF230" s="49"/>
      <c r="AG230" s="49"/>
      <c r="AH230" s="49"/>
      <c r="AI230" s="49"/>
      <c r="AJ230" s="49"/>
      <c r="AK230" s="49"/>
      <c r="AL230" s="49"/>
      <c r="AM230" s="49"/>
      <c r="AN230" s="9"/>
      <c r="AO230" s="9"/>
      <c r="AP230" s="9"/>
      <c r="AQ230" s="9"/>
      <c r="AR230" s="9"/>
      <c r="AS230" s="9"/>
      <c r="AT230" s="9"/>
      <c r="AU230" s="9"/>
      <c r="AV230" s="49"/>
      <c r="AW230" s="49"/>
      <c r="AX230" s="49"/>
      <c r="AY230" s="49"/>
      <c r="AZ230" s="54"/>
      <c r="BA230" s="79"/>
      <c r="BB230" s="79"/>
    </row>
    <row r="231" spans="1:54" ht="16.2" thickBot="1" x14ac:dyDescent="0.35">
      <c r="A231" s="48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106"/>
      <c r="X231" s="106"/>
      <c r="Y231" s="106"/>
      <c r="Z231" s="49"/>
      <c r="AA231" s="9"/>
      <c r="AB231" s="9"/>
      <c r="AC231" s="9"/>
      <c r="AD231" s="49"/>
      <c r="AE231" s="9"/>
      <c r="AF231" s="49"/>
      <c r="AG231" s="49"/>
      <c r="AH231" s="49"/>
      <c r="AI231" s="49"/>
      <c r="AJ231" s="49"/>
      <c r="AK231" s="49"/>
      <c r="AL231" s="49"/>
      <c r="AM231" s="49"/>
      <c r="AN231" s="9"/>
      <c r="AO231" s="9"/>
      <c r="AP231" s="9"/>
      <c r="AQ231" s="9"/>
      <c r="AR231" s="9"/>
      <c r="AS231" s="9"/>
      <c r="AT231" s="9"/>
      <c r="AU231" s="9"/>
      <c r="AV231" s="49"/>
      <c r="AW231" s="49"/>
      <c r="AX231" s="49"/>
      <c r="AY231" s="49"/>
      <c r="AZ231" s="54"/>
      <c r="BA231" s="79"/>
      <c r="BB231" s="79"/>
    </row>
    <row r="232" spans="1:54" ht="16.2" thickBot="1" x14ac:dyDescent="0.35">
      <c r="A232" s="48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106"/>
      <c r="X232" s="106"/>
      <c r="Y232" s="106"/>
      <c r="Z232" s="49"/>
      <c r="AA232" s="9"/>
      <c r="AB232" s="9"/>
      <c r="AC232" s="9"/>
      <c r="AD232" s="49"/>
      <c r="AE232" s="9"/>
      <c r="AF232" s="49"/>
      <c r="AG232" s="49"/>
      <c r="AH232" s="49"/>
      <c r="AI232" s="49"/>
      <c r="AJ232" s="49"/>
      <c r="AK232" s="49"/>
      <c r="AL232" s="49"/>
      <c r="AM232" s="49"/>
      <c r="AN232" s="9"/>
      <c r="AO232" s="9"/>
      <c r="AP232" s="9"/>
      <c r="AQ232" s="9"/>
      <c r="AR232" s="9"/>
      <c r="AS232" s="9"/>
      <c r="AT232" s="9"/>
      <c r="AU232" s="9"/>
      <c r="AV232" s="49"/>
      <c r="AW232" s="49"/>
      <c r="AX232" s="49"/>
      <c r="AY232" s="49"/>
      <c r="AZ232" s="54"/>
      <c r="BA232" s="79"/>
      <c r="BB232" s="79"/>
    </row>
    <row r="233" spans="1:54" ht="16.2" thickBot="1" x14ac:dyDescent="0.35">
      <c r="A233" s="48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106"/>
      <c r="X233" s="106"/>
      <c r="Y233" s="106"/>
      <c r="Z233" s="49"/>
      <c r="AA233" s="9"/>
      <c r="AB233" s="9"/>
      <c r="AC233" s="9"/>
      <c r="AD233" s="49"/>
      <c r="AE233" s="9"/>
      <c r="AF233" s="49"/>
      <c r="AG233" s="49"/>
      <c r="AH233" s="49"/>
      <c r="AI233" s="49"/>
      <c r="AJ233" s="49"/>
      <c r="AK233" s="49"/>
      <c r="AL233" s="49"/>
      <c r="AM233" s="49"/>
      <c r="AN233" s="9"/>
      <c r="AO233" s="9"/>
      <c r="AP233" s="9"/>
      <c r="AQ233" s="9"/>
      <c r="AR233" s="9"/>
      <c r="AS233" s="9"/>
      <c r="AT233" s="9"/>
      <c r="AU233" s="9"/>
      <c r="AV233" s="49"/>
      <c r="AW233" s="49"/>
      <c r="AX233" s="49"/>
      <c r="AY233" s="49"/>
      <c r="AZ233" s="54"/>
      <c r="BA233" s="79"/>
      <c r="BB233" s="79"/>
    </row>
    <row r="234" spans="1:54" ht="16.2" thickBot="1" x14ac:dyDescent="0.3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106"/>
      <c r="X234" s="106"/>
      <c r="Y234" s="106"/>
      <c r="Z234" s="49"/>
      <c r="AA234" s="9"/>
      <c r="AB234" s="9"/>
      <c r="AC234" s="9"/>
      <c r="AD234" s="49"/>
      <c r="AE234" s="9"/>
      <c r="AF234" s="49"/>
      <c r="AG234" s="49"/>
      <c r="AH234" s="49"/>
      <c r="AI234" s="49"/>
      <c r="AJ234" s="49"/>
      <c r="AK234" s="49"/>
      <c r="AL234" s="49"/>
      <c r="AM234" s="49"/>
      <c r="AN234" s="9"/>
      <c r="AO234" s="9"/>
      <c r="AP234" s="9"/>
      <c r="AQ234" s="9"/>
      <c r="AR234" s="9"/>
      <c r="AS234" s="9"/>
      <c r="AT234" s="9"/>
      <c r="AU234" s="9"/>
      <c r="AV234" s="49"/>
      <c r="AW234" s="49"/>
      <c r="AX234" s="49"/>
      <c r="AY234" s="49"/>
      <c r="AZ234" s="54"/>
      <c r="BA234" s="79"/>
      <c r="BB234" s="79"/>
    </row>
    <row r="235" spans="1:54" ht="16.2" thickBot="1" x14ac:dyDescent="0.35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106"/>
      <c r="X235" s="106"/>
      <c r="Y235" s="106"/>
      <c r="Z235" s="49"/>
      <c r="AA235" s="9"/>
      <c r="AB235" s="9"/>
      <c r="AC235" s="9"/>
      <c r="AD235" s="49"/>
      <c r="AE235" s="9"/>
      <c r="AF235" s="49"/>
      <c r="AG235" s="49"/>
      <c r="AH235" s="49"/>
      <c r="AI235" s="49"/>
      <c r="AJ235" s="49"/>
      <c r="AK235" s="49"/>
      <c r="AL235" s="49"/>
      <c r="AM235" s="49"/>
      <c r="AN235" s="9"/>
      <c r="AO235" s="9"/>
      <c r="AP235" s="9"/>
      <c r="AQ235" s="9"/>
      <c r="AR235" s="9"/>
      <c r="AS235" s="9"/>
      <c r="AT235" s="9"/>
      <c r="AU235" s="9"/>
      <c r="AV235" s="49"/>
      <c r="AW235" s="49"/>
      <c r="AX235" s="49"/>
      <c r="AY235" s="49"/>
      <c r="AZ235" s="54"/>
      <c r="BA235" s="79"/>
      <c r="BB235" s="79"/>
    </row>
    <row r="236" spans="1:54" ht="16.2" thickBot="1" x14ac:dyDescent="0.35">
      <c r="A236" s="48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106"/>
      <c r="X236" s="106"/>
      <c r="Y236" s="106"/>
      <c r="Z236" s="49"/>
      <c r="AA236" s="9"/>
      <c r="AB236" s="9"/>
      <c r="AC236" s="9"/>
      <c r="AD236" s="49"/>
      <c r="AE236" s="9"/>
      <c r="AF236" s="49"/>
      <c r="AG236" s="49"/>
      <c r="AH236" s="49"/>
      <c r="AI236" s="49"/>
      <c r="AJ236" s="49"/>
      <c r="AK236" s="49"/>
      <c r="AL236" s="49"/>
      <c r="AM236" s="49"/>
      <c r="AN236" s="9"/>
      <c r="AO236" s="9"/>
      <c r="AP236" s="9"/>
      <c r="AQ236" s="9"/>
      <c r="AR236" s="9"/>
      <c r="AS236" s="9"/>
      <c r="AT236" s="9"/>
      <c r="AU236" s="9"/>
      <c r="AV236" s="49"/>
      <c r="AW236" s="49"/>
      <c r="AX236" s="49"/>
      <c r="AY236" s="49"/>
      <c r="AZ236" s="54"/>
      <c r="BA236" s="79"/>
      <c r="BB236" s="79"/>
    </row>
    <row r="237" spans="1:54" ht="16.2" thickBot="1" x14ac:dyDescent="0.35">
      <c r="A237" s="48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106"/>
      <c r="X237" s="106"/>
      <c r="Y237" s="106"/>
      <c r="Z237" s="49"/>
      <c r="AA237" s="9"/>
      <c r="AB237" s="9"/>
      <c r="AC237" s="9"/>
      <c r="AD237" s="49"/>
      <c r="AE237" s="9"/>
      <c r="AF237" s="49"/>
      <c r="AG237" s="49"/>
      <c r="AH237" s="49"/>
      <c r="AI237" s="49"/>
      <c r="AJ237" s="49"/>
      <c r="AK237" s="49"/>
      <c r="AL237" s="49"/>
      <c r="AM237" s="49"/>
      <c r="AN237" s="9"/>
      <c r="AO237" s="9"/>
      <c r="AP237" s="9"/>
      <c r="AQ237" s="9"/>
      <c r="AR237" s="9"/>
      <c r="AS237" s="9"/>
      <c r="AT237" s="9"/>
      <c r="AU237" s="9"/>
      <c r="AV237" s="49"/>
      <c r="AW237" s="49"/>
      <c r="AX237" s="49"/>
      <c r="AY237" s="49"/>
      <c r="AZ237" s="54"/>
      <c r="BA237" s="79"/>
      <c r="BB237" s="79"/>
    </row>
    <row r="238" spans="1:54" ht="16.2" thickBot="1" x14ac:dyDescent="0.35">
      <c r="A238" s="48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106"/>
      <c r="X238" s="106"/>
      <c r="Y238" s="106"/>
      <c r="Z238" s="49"/>
      <c r="AA238" s="9"/>
      <c r="AB238" s="9"/>
      <c r="AC238" s="9"/>
      <c r="AD238" s="49"/>
      <c r="AE238" s="9"/>
      <c r="AF238" s="49"/>
      <c r="AG238" s="49"/>
      <c r="AH238" s="49"/>
      <c r="AI238" s="49"/>
      <c r="AJ238" s="49"/>
      <c r="AK238" s="49"/>
      <c r="AL238" s="49"/>
      <c r="AM238" s="49"/>
      <c r="AN238" s="9"/>
      <c r="AO238" s="9"/>
      <c r="AP238" s="9"/>
      <c r="AQ238" s="9"/>
      <c r="AR238" s="9"/>
      <c r="AS238" s="9"/>
      <c r="AT238" s="9"/>
      <c r="AU238" s="9"/>
      <c r="AV238" s="49"/>
      <c r="AW238" s="49"/>
      <c r="AX238" s="49"/>
      <c r="AY238" s="49"/>
      <c r="AZ238" s="54"/>
      <c r="BA238" s="79"/>
      <c r="BB238" s="79"/>
    </row>
    <row r="239" spans="1:54" ht="16.2" thickBot="1" x14ac:dyDescent="0.35">
      <c r="A239" s="48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106"/>
      <c r="X239" s="106"/>
      <c r="Y239" s="106"/>
      <c r="Z239" s="49"/>
      <c r="AA239" s="9"/>
      <c r="AB239" s="9"/>
      <c r="AC239" s="9"/>
      <c r="AD239" s="49"/>
      <c r="AE239" s="9"/>
      <c r="AF239" s="49"/>
      <c r="AG239" s="49"/>
      <c r="AH239" s="49"/>
      <c r="AI239" s="49"/>
      <c r="AJ239" s="49"/>
      <c r="AK239" s="49"/>
      <c r="AL239" s="49"/>
      <c r="AM239" s="49"/>
      <c r="AN239" s="9"/>
      <c r="AO239" s="9"/>
      <c r="AP239" s="9"/>
      <c r="AQ239" s="9"/>
      <c r="AR239" s="9"/>
      <c r="AS239" s="9"/>
      <c r="AT239" s="9"/>
      <c r="AU239" s="9"/>
      <c r="AV239" s="49"/>
      <c r="AW239" s="49"/>
      <c r="AX239" s="49"/>
      <c r="AY239" s="49"/>
      <c r="AZ239" s="54"/>
      <c r="BA239" s="79"/>
      <c r="BB239" s="79"/>
    </row>
    <row r="240" spans="1:54" ht="16.2" thickBot="1" x14ac:dyDescent="0.35">
      <c r="A240" s="48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106"/>
      <c r="X240" s="106"/>
      <c r="Y240" s="106"/>
      <c r="Z240" s="49"/>
      <c r="AA240" s="9"/>
      <c r="AB240" s="9"/>
      <c r="AC240" s="9"/>
      <c r="AD240" s="49"/>
      <c r="AE240" s="9"/>
      <c r="AF240" s="49"/>
      <c r="AG240" s="49"/>
      <c r="AH240" s="49"/>
      <c r="AI240" s="49"/>
      <c r="AJ240" s="49"/>
      <c r="AK240" s="49"/>
      <c r="AL240" s="49"/>
      <c r="AM240" s="49"/>
      <c r="AN240" s="9"/>
      <c r="AO240" s="9"/>
      <c r="AP240" s="9"/>
      <c r="AQ240" s="9"/>
      <c r="AR240" s="9"/>
      <c r="AS240" s="9"/>
      <c r="AT240" s="9"/>
      <c r="AU240" s="9"/>
      <c r="AV240" s="49"/>
      <c r="AW240" s="49"/>
      <c r="AX240" s="49"/>
      <c r="AY240" s="49"/>
      <c r="AZ240" s="54"/>
      <c r="BA240" s="79"/>
      <c r="BB240" s="79"/>
    </row>
    <row r="241" spans="1:54" ht="16.2" thickBot="1" x14ac:dyDescent="0.35">
      <c r="A241" s="48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106"/>
      <c r="X241" s="106"/>
      <c r="Y241" s="106"/>
      <c r="Z241" s="49"/>
      <c r="AA241" s="9"/>
      <c r="AB241" s="9"/>
      <c r="AC241" s="9"/>
      <c r="AD241" s="49"/>
      <c r="AE241" s="9"/>
      <c r="AF241" s="49"/>
      <c r="AG241" s="49"/>
      <c r="AH241" s="49"/>
      <c r="AI241" s="49"/>
      <c r="AJ241" s="49"/>
      <c r="AK241" s="49"/>
      <c r="AL241" s="49"/>
      <c r="AM241" s="49"/>
      <c r="AN241" s="9"/>
      <c r="AO241" s="9"/>
      <c r="AP241" s="9"/>
      <c r="AQ241" s="9"/>
      <c r="AR241" s="9"/>
      <c r="AS241" s="9"/>
      <c r="AT241" s="9"/>
      <c r="AU241" s="9"/>
      <c r="AV241" s="49"/>
      <c r="AW241" s="49"/>
      <c r="AX241" s="49"/>
      <c r="AY241" s="49"/>
      <c r="AZ241" s="54"/>
      <c r="BA241" s="79"/>
      <c r="BB241" s="79"/>
    </row>
    <row r="242" spans="1:54" ht="16.2" thickBot="1" x14ac:dyDescent="0.35">
      <c r="A242" s="48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106"/>
      <c r="X242" s="106"/>
      <c r="Y242" s="106"/>
      <c r="Z242" s="49"/>
      <c r="AA242" s="9"/>
      <c r="AB242" s="9"/>
      <c r="AC242" s="9"/>
      <c r="AD242" s="49"/>
      <c r="AE242" s="9"/>
      <c r="AF242" s="49"/>
      <c r="AG242" s="49"/>
      <c r="AH242" s="49"/>
      <c r="AI242" s="49"/>
      <c r="AJ242" s="49"/>
      <c r="AK242" s="49"/>
      <c r="AL242" s="49"/>
      <c r="AM242" s="49"/>
      <c r="AN242" s="9"/>
      <c r="AO242" s="9"/>
      <c r="AP242" s="9"/>
      <c r="AQ242" s="9"/>
      <c r="AR242" s="9"/>
      <c r="AS242" s="9"/>
      <c r="AT242" s="9"/>
      <c r="AU242" s="9"/>
      <c r="AV242" s="49"/>
      <c r="AW242" s="49"/>
      <c r="AX242" s="49"/>
      <c r="AY242" s="49"/>
      <c r="AZ242" s="54"/>
      <c r="BA242" s="79"/>
      <c r="BB242" s="79"/>
    </row>
    <row r="243" spans="1:54" ht="16.2" thickBot="1" x14ac:dyDescent="0.35">
      <c r="A243" s="48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106"/>
      <c r="X243" s="106"/>
      <c r="Y243" s="106"/>
      <c r="Z243" s="49"/>
      <c r="AA243" s="9"/>
      <c r="AB243" s="9"/>
      <c r="AC243" s="9"/>
      <c r="AD243" s="49"/>
      <c r="AE243" s="9"/>
      <c r="AF243" s="49"/>
      <c r="AG243" s="49"/>
      <c r="AH243" s="49"/>
      <c r="AI243" s="49"/>
      <c r="AJ243" s="49"/>
      <c r="AK243" s="49"/>
      <c r="AL243" s="49"/>
      <c r="AM243" s="49"/>
      <c r="AN243" s="9"/>
      <c r="AO243" s="9"/>
      <c r="AP243" s="9"/>
      <c r="AQ243" s="9"/>
      <c r="AR243" s="9"/>
      <c r="AS243" s="9"/>
      <c r="AT243" s="9"/>
      <c r="AU243" s="9"/>
      <c r="AV243" s="49"/>
      <c r="AW243" s="49"/>
      <c r="AX243" s="49"/>
      <c r="AY243" s="49"/>
      <c r="AZ243" s="54"/>
      <c r="BA243" s="79"/>
      <c r="BB243" s="79"/>
    </row>
    <row r="244" spans="1:54" ht="16.2" thickBot="1" x14ac:dyDescent="0.35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106"/>
      <c r="X244" s="106"/>
      <c r="Y244" s="106"/>
      <c r="Z244" s="49"/>
      <c r="AA244" s="9"/>
      <c r="AB244" s="9"/>
      <c r="AC244" s="9"/>
      <c r="AD244" s="49"/>
      <c r="AE244" s="9"/>
      <c r="AF244" s="49"/>
      <c r="AG244" s="49"/>
      <c r="AH244" s="49"/>
      <c r="AI244" s="49"/>
      <c r="AJ244" s="49"/>
      <c r="AK244" s="49"/>
      <c r="AL244" s="49"/>
      <c r="AM244" s="49"/>
      <c r="AN244" s="9"/>
      <c r="AO244" s="9"/>
      <c r="AP244" s="9"/>
      <c r="AQ244" s="9"/>
      <c r="AR244" s="9"/>
      <c r="AS244" s="9"/>
      <c r="AT244" s="9"/>
      <c r="AU244" s="9"/>
      <c r="AV244" s="49"/>
      <c r="AW244" s="49"/>
      <c r="AX244" s="49"/>
      <c r="AY244" s="49"/>
      <c r="AZ244" s="54"/>
      <c r="BA244" s="79"/>
      <c r="BB244" s="79"/>
    </row>
    <row r="245" spans="1:54" ht="16.2" thickBot="1" x14ac:dyDescent="0.35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106"/>
      <c r="X245" s="106"/>
      <c r="Y245" s="106"/>
      <c r="Z245" s="49"/>
      <c r="AA245" s="9"/>
      <c r="AB245" s="9"/>
      <c r="AC245" s="9"/>
      <c r="AD245" s="49"/>
      <c r="AE245" s="9"/>
      <c r="AF245" s="49"/>
      <c r="AG245" s="49"/>
      <c r="AH245" s="49"/>
      <c r="AI245" s="49"/>
      <c r="AJ245" s="49"/>
      <c r="AK245" s="49"/>
      <c r="AL245" s="49"/>
      <c r="AM245" s="49"/>
      <c r="AN245" s="9"/>
      <c r="AO245" s="9"/>
      <c r="AP245" s="9"/>
      <c r="AQ245" s="9"/>
      <c r="AR245" s="9"/>
      <c r="AS245" s="9"/>
      <c r="AT245" s="9"/>
      <c r="AU245" s="9"/>
      <c r="AV245" s="49"/>
      <c r="AW245" s="49"/>
      <c r="AX245" s="49"/>
      <c r="AY245" s="49"/>
      <c r="AZ245" s="54"/>
      <c r="BA245" s="79"/>
      <c r="BB245" s="79"/>
    </row>
    <row r="246" spans="1:54" ht="16.2" thickBot="1" x14ac:dyDescent="0.35">
      <c r="A246" s="48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106"/>
      <c r="X246" s="106"/>
      <c r="Y246" s="106"/>
      <c r="Z246" s="49"/>
      <c r="AA246" s="9"/>
      <c r="AB246" s="9"/>
      <c r="AC246" s="9"/>
      <c r="AD246" s="49"/>
      <c r="AE246" s="9"/>
      <c r="AF246" s="49"/>
      <c r="AG246" s="49"/>
      <c r="AH246" s="49"/>
      <c r="AI246" s="49"/>
      <c r="AJ246" s="49"/>
      <c r="AK246" s="49"/>
      <c r="AL246" s="49"/>
      <c r="AM246" s="49"/>
      <c r="AN246" s="9"/>
      <c r="AO246" s="9"/>
      <c r="AP246" s="9"/>
      <c r="AQ246" s="9"/>
      <c r="AR246" s="9"/>
      <c r="AS246" s="9"/>
      <c r="AT246" s="9"/>
      <c r="AU246" s="9"/>
      <c r="AV246" s="49"/>
      <c r="AW246" s="49"/>
      <c r="AX246" s="49"/>
      <c r="AY246" s="49"/>
      <c r="AZ246" s="54"/>
      <c r="BA246" s="79"/>
      <c r="BB246" s="79"/>
    </row>
    <row r="247" spans="1:54" ht="16.2" thickBot="1" x14ac:dyDescent="0.35">
      <c r="A247" s="48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106"/>
      <c r="X247" s="106"/>
      <c r="Y247" s="106"/>
      <c r="Z247" s="49"/>
      <c r="AA247" s="9"/>
      <c r="AB247" s="9"/>
      <c r="AC247" s="9"/>
      <c r="AD247" s="49"/>
      <c r="AE247" s="9"/>
      <c r="AF247" s="49"/>
      <c r="AG247" s="49"/>
      <c r="AH247" s="49"/>
      <c r="AI247" s="49"/>
      <c r="AJ247" s="49"/>
      <c r="AK247" s="49"/>
      <c r="AL247" s="49"/>
      <c r="AM247" s="49"/>
      <c r="AN247" s="9"/>
      <c r="AO247" s="9"/>
      <c r="AP247" s="9"/>
      <c r="AQ247" s="9"/>
      <c r="AR247" s="9"/>
      <c r="AS247" s="9"/>
      <c r="AT247" s="9"/>
      <c r="AU247" s="9"/>
      <c r="AV247" s="49"/>
      <c r="AW247" s="49"/>
      <c r="AX247" s="49"/>
      <c r="AY247" s="49"/>
      <c r="AZ247" s="54"/>
      <c r="BA247" s="79"/>
      <c r="BB247" s="79"/>
    </row>
    <row r="248" spans="1:54" ht="16.2" thickBot="1" x14ac:dyDescent="0.35">
      <c r="A248" s="48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106"/>
      <c r="X248" s="106"/>
      <c r="Y248" s="106"/>
      <c r="Z248" s="49"/>
      <c r="AA248" s="9"/>
      <c r="AB248" s="9"/>
      <c r="AC248" s="9"/>
      <c r="AD248" s="49"/>
      <c r="AE248" s="9"/>
      <c r="AF248" s="49"/>
      <c r="AG248" s="49"/>
      <c r="AH248" s="49"/>
      <c r="AI248" s="49"/>
      <c r="AJ248" s="49"/>
      <c r="AK248" s="49"/>
      <c r="AL248" s="49"/>
      <c r="AM248" s="49"/>
      <c r="AN248" s="9"/>
      <c r="AO248" s="9"/>
      <c r="AP248" s="9"/>
      <c r="AQ248" s="9"/>
      <c r="AR248" s="9"/>
      <c r="AS248" s="9"/>
      <c r="AT248" s="9"/>
      <c r="AU248" s="9"/>
      <c r="AV248" s="49"/>
      <c r="AW248" s="49"/>
      <c r="AX248" s="49"/>
      <c r="AY248" s="49"/>
      <c r="AZ248" s="54"/>
      <c r="BA248" s="79"/>
      <c r="BB248" s="79"/>
    </row>
    <row r="249" spans="1:54" ht="16.2" thickBot="1" x14ac:dyDescent="0.35">
      <c r="A249" s="48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106"/>
      <c r="X249" s="106"/>
      <c r="Y249" s="106"/>
      <c r="Z249" s="49"/>
      <c r="AA249" s="9"/>
      <c r="AB249" s="9"/>
      <c r="AC249" s="9"/>
      <c r="AD249" s="49"/>
      <c r="AE249" s="9"/>
      <c r="AF249" s="49"/>
      <c r="AG249" s="49"/>
      <c r="AH249" s="49"/>
      <c r="AI249" s="49"/>
      <c r="AJ249" s="49"/>
      <c r="AK249" s="49"/>
      <c r="AL249" s="49"/>
      <c r="AM249" s="49"/>
      <c r="AN249" s="9"/>
      <c r="AO249" s="9"/>
      <c r="AP249" s="9"/>
      <c r="AQ249" s="9"/>
      <c r="AR249" s="9"/>
      <c r="AS249" s="9"/>
      <c r="AT249" s="9"/>
      <c r="AU249" s="9"/>
      <c r="AV249" s="49"/>
      <c r="AW249" s="49"/>
      <c r="AX249" s="49"/>
      <c r="AY249" s="49"/>
      <c r="AZ249" s="54"/>
      <c r="BA249" s="79"/>
      <c r="BB249" s="79"/>
    </row>
    <row r="250" spans="1:54" ht="16.2" thickBot="1" x14ac:dyDescent="0.35">
      <c r="A250" s="48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106"/>
      <c r="X250" s="106"/>
      <c r="Y250" s="106"/>
      <c r="Z250" s="49"/>
      <c r="AA250" s="9"/>
      <c r="AB250" s="9"/>
      <c r="AC250" s="9"/>
      <c r="AD250" s="49"/>
      <c r="AE250" s="9"/>
      <c r="AF250" s="49"/>
      <c r="AG250" s="49"/>
      <c r="AH250" s="49"/>
      <c r="AI250" s="49"/>
      <c r="AJ250" s="49"/>
      <c r="AK250" s="49"/>
      <c r="AL250" s="49"/>
      <c r="AM250" s="49"/>
      <c r="AN250" s="9"/>
      <c r="AO250" s="9"/>
      <c r="AP250" s="9"/>
      <c r="AQ250" s="9"/>
      <c r="AR250" s="9"/>
      <c r="AS250" s="9"/>
      <c r="AT250" s="9"/>
      <c r="AU250" s="9"/>
      <c r="AV250" s="49"/>
      <c r="AW250" s="49"/>
      <c r="AX250" s="49"/>
      <c r="AY250" s="49"/>
      <c r="AZ250" s="54"/>
      <c r="BA250" s="79"/>
      <c r="BB250" s="79"/>
    </row>
    <row r="251" spans="1:54" ht="16.2" thickBot="1" x14ac:dyDescent="0.35">
      <c r="A251" s="48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106"/>
      <c r="X251" s="106"/>
      <c r="Y251" s="106"/>
      <c r="Z251" s="49"/>
      <c r="AA251" s="9"/>
      <c r="AB251" s="9"/>
      <c r="AC251" s="9"/>
      <c r="AD251" s="49"/>
      <c r="AE251" s="9"/>
      <c r="AF251" s="49"/>
      <c r="AG251" s="49"/>
      <c r="AH251" s="49"/>
      <c r="AI251" s="49"/>
      <c r="AJ251" s="49"/>
      <c r="AK251" s="49"/>
      <c r="AL251" s="49"/>
      <c r="AM251" s="49"/>
      <c r="AN251" s="9"/>
      <c r="AO251" s="9"/>
      <c r="AP251" s="9"/>
      <c r="AQ251" s="9"/>
      <c r="AR251" s="9"/>
      <c r="AS251" s="9"/>
      <c r="AT251" s="9"/>
      <c r="AU251" s="9"/>
      <c r="AV251" s="49"/>
      <c r="AW251" s="49"/>
      <c r="AX251" s="49"/>
      <c r="AY251" s="49"/>
      <c r="AZ251" s="54"/>
      <c r="BA251" s="79"/>
      <c r="BB251" s="79"/>
    </row>
    <row r="252" spans="1:54" ht="16.2" thickBot="1" x14ac:dyDescent="0.35">
      <c r="A252" s="48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106"/>
      <c r="X252" s="106"/>
      <c r="Y252" s="106"/>
      <c r="Z252" s="49"/>
      <c r="AA252" s="9"/>
      <c r="AB252" s="9"/>
      <c r="AC252" s="9"/>
      <c r="AD252" s="49"/>
      <c r="AE252" s="9"/>
      <c r="AF252" s="49"/>
      <c r="AG252" s="49"/>
      <c r="AH252" s="49"/>
      <c r="AI252" s="49"/>
      <c r="AJ252" s="49"/>
      <c r="AK252" s="49"/>
      <c r="AL252" s="49"/>
      <c r="AM252" s="49"/>
      <c r="AN252" s="9"/>
      <c r="AO252" s="9"/>
      <c r="AP252" s="9"/>
      <c r="AQ252" s="9"/>
      <c r="AR252" s="9"/>
      <c r="AS252" s="9"/>
      <c r="AT252" s="9"/>
      <c r="AU252" s="9"/>
      <c r="AV252" s="49"/>
      <c r="AW252" s="49"/>
      <c r="AX252" s="49"/>
      <c r="AY252" s="49"/>
      <c r="AZ252" s="54"/>
      <c r="BA252" s="79"/>
      <c r="BB252" s="79"/>
    </row>
    <row r="253" spans="1:54" ht="16.2" thickBot="1" x14ac:dyDescent="0.35">
      <c r="A253" s="48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106"/>
      <c r="X253" s="106"/>
      <c r="Y253" s="106"/>
      <c r="Z253" s="49"/>
      <c r="AA253" s="9"/>
      <c r="AB253" s="9"/>
      <c r="AC253" s="9"/>
      <c r="AD253" s="49"/>
      <c r="AE253" s="9"/>
      <c r="AF253" s="49"/>
      <c r="AG253" s="49"/>
      <c r="AH253" s="49"/>
      <c r="AI253" s="49"/>
      <c r="AJ253" s="49"/>
      <c r="AK253" s="49"/>
      <c r="AL253" s="49"/>
      <c r="AM253" s="49"/>
      <c r="AN253" s="9"/>
      <c r="AO253" s="9"/>
      <c r="AP253" s="9"/>
      <c r="AQ253" s="9"/>
      <c r="AR253" s="9"/>
      <c r="AS253" s="9"/>
      <c r="AT253" s="9"/>
      <c r="AU253" s="9"/>
      <c r="AV253" s="49"/>
      <c r="AW253" s="49"/>
      <c r="AX253" s="49"/>
      <c r="AY253" s="49"/>
      <c r="AZ253" s="54"/>
      <c r="BA253" s="79"/>
      <c r="BB253" s="79"/>
    </row>
    <row r="254" spans="1:54" ht="16.2" thickBot="1" x14ac:dyDescent="0.35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106"/>
      <c r="X254" s="106"/>
      <c r="Y254" s="106"/>
      <c r="Z254" s="49"/>
      <c r="AA254" s="9"/>
      <c r="AB254" s="9"/>
      <c r="AC254" s="9"/>
      <c r="AD254" s="49"/>
      <c r="AE254" s="9"/>
      <c r="AF254" s="49"/>
      <c r="AG254" s="49"/>
      <c r="AH254" s="49"/>
      <c r="AI254" s="49"/>
      <c r="AJ254" s="49"/>
      <c r="AK254" s="49"/>
      <c r="AL254" s="49"/>
      <c r="AM254" s="49"/>
      <c r="AN254" s="9"/>
      <c r="AO254" s="9"/>
      <c r="AP254" s="9"/>
      <c r="AQ254" s="9"/>
      <c r="AR254" s="9"/>
      <c r="AS254" s="9"/>
      <c r="AT254" s="9"/>
      <c r="AU254" s="9"/>
      <c r="AV254" s="49"/>
      <c r="AW254" s="49"/>
      <c r="AX254" s="49"/>
      <c r="AY254" s="49"/>
      <c r="AZ254" s="54"/>
      <c r="BA254" s="79"/>
      <c r="BB254" s="79"/>
    </row>
    <row r="255" spans="1:54" ht="16.2" thickBot="1" x14ac:dyDescent="0.35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106"/>
      <c r="X255" s="106"/>
      <c r="Y255" s="106"/>
      <c r="Z255" s="49"/>
      <c r="AA255" s="9"/>
      <c r="AB255" s="9"/>
      <c r="AC255" s="9"/>
      <c r="AD255" s="49"/>
      <c r="AE255" s="9"/>
      <c r="AF255" s="49"/>
      <c r="AG255" s="49"/>
      <c r="AH255" s="49"/>
      <c r="AI255" s="49"/>
      <c r="AJ255" s="49"/>
      <c r="AK255" s="49"/>
      <c r="AL255" s="49"/>
      <c r="AM255" s="49"/>
      <c r="AN255" s="9"/>
      <c r="AO255" s="9"/>
      <c r="AP255" s="9"/>
      <c r="AQ255" s="9"/>
      <c r="AR255" s="9"/>
      <c r="AS255" s="9"/>
      <c r="AT255" s="9"/>
      <c r="AU255" s="9"/>
      <c r="AV255" s="49"/>
      <c r="AW255" s="49"/>
      <c r="AX255" s="49"/>
      <c r="AY255" s="49"/>
      <c r="AZ255" s="54"/>
      <c r="BA255" s="79"/>
      <c r="BB255" s="79"/>
    </row>
    <row r="256" spans="1:54" ht="16.2" thickBot="1" x14ac:dyDescent="0.35">
      <c r="A256" s="48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106"/>
      <c r="X256" s="106"/>
      <c r="Y256" s="106"/>
      <c r="Z256" s="49"/>
      <c r="AA256" s="9"/>
      <c r="AB256" s="9"/>
      <c r="AC256" s="9"/>
      <c r="AD256" s="49"/>
      <c r="AE256" s="9"/>
      <c r="AF256" s="49"/>
      <c r="AG256" s="49"/>
      <c r="AH256" s="49"/>
      <c r="AI256" s="49"/>
      <c r="AJ256" s="49"/>
      <c r="AK256" s="49"/>
      <c r="AL256" s="49"/>
      <c r="AM256" s="49"/>
      <c r="AN256" s="9"/>
      <c r="AO256" s="9"/>
      <c r="AP256" s="9"/>
      <c r="AQ256" s="9"/>
      <c r="AR256" s="9"/>
      <c r="AS256" s="9"/>
      <c r="AT256" s="9"/>
      <c r="AU256" s="9"/>
      <c r="AV256" s="49"/>
      <c r="AW256" s="49"/>
      <c r="AX256" s="49"/>
      <c r="AY256" s="49"/>
      <c r="AZ256" s="54"/>
      <c r="BA256" s="79"/>
      <c r="BB256" s="79"/>
    </row>
    <row r="257" spans="1:54" ht="16.2" thickBot="1" x14ac:dyDescent="0.35">
      <c r="A257" s="48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106"/>
      <c r="X257" s="106"/>
      <c r="Y257" s="106"/>
      <c r="Z257" s="49"/>
      <c r="AA257" s="9"/>
      <c r="AB257" s="9"/>
      <c r="AC257" s="9"/>
      <c r="AD257" s="49"/>
      <c r="AE257" s="9"/>
      <c r="AF257" s="49"/>
      <c r="AG257" s="49"/>
      <c r="AH257" s="49"/>
      <c r="AI257" s="49"/>
      <c r="AJ257" s="49"/>
      <c r="AK257" s="49"/>
      <c r="AL257" s="49"/>
      <c r="AM257" s="49"/>
      <c r="AN257" s="9"/>
      <c r="AO257" s="9"/>
      <c r="AP257" s="9"/>
      <c r="AQ257" s="9"/>
      <c r="AR257" s="9"/>
      <c r="AS257" s="9"/>
      <c r="AT257" s="9"/>
      <c r="AU257" s="9"/>
      <c r="AV257" s="49"/>
      <c r="AW257" s="49"/>
      <c r="AX257" s="49"/>
      <c r="AY257" s="49"/>
      <c r="AZ257" s="54"/>
      <c r="BA257" s="79"/>
      <c r="BB257" s="79"/>
    </row>
    <row r="258" spans="1:54" ht="16.2" thickBot="1" x14ac:dyDescent="0.35">
      <c r="A258" s="48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106"/>
      <c r="X258" s="106"/>
      <c r="Y258" s="106"/>
      <c r="Z258" s="49"/>
      <c r="AA258" s="9"/>
      <c r="AB258" s="9"/>
      <c r="AC258" s="9"/>
      <c r="AD258" s="49"/>
      <c r="AE258" s="9"/>
      <c r="AF258" s="49"/>
      <c r="AG258" s="49"/>
      <c r="AH258" s="49"/>
      <c r="AI258" s="49"/>
      <c r="AJ258" s="49"/>
      <c r="AK258" s="49"/>
      <c r="AL258" s="49"/>
      <c r="AM258" s="49"/>
      <c r="AN258" s="9"/>
      <c r="AO258" s="9"/>
      <c r="AP258" s="9"/>
      <c r="AQ258" s="9"/>
      <c r="AR258" s="9"/>
      <c r="AS258" s="9"/>
      <c r="AT258" s="9"/>
      <c r="AU258" s="9"/>
      <c r="AV258" s="49"/>
      <c r="AW258" s="49"/>
      <c r="AX258" s="49"/>
      <c r="AY258" s="49"/>
      <c r="AZ258" s="54"/>
      <c r="BA258" s="79"/>
      <c r="BB258" s="79"/>
    </row>
    <row r="259" spans="1:54" ht="16.2" thickBot="1" x14ac:dyDescent="0.35">
      <c r="A259" s="48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106"/>
      <c r="X259" s="106"/>
      <c r="Y259" s="106"/>
      <c r="Z259" s="49"/>
      <c r="AA259" s="9"/>
      <c r="AB259" s="9"/>
      <c r="AC259" s="9"/>
      <c r="AD259" s="49"/>
      <c r="AE259" s="9"/>
      <c r="AF259" s="49"/>
      <c r="AG259" s="49"/>
      <c r="AH259" s="49"/>
      <c r="AI259" s="49"/>
      <c r="AJ259" s="49"/>
      <c r="AK259" s="49"/>
      <c r="AL259" s="49"/>
      <c r="AM259" s="49"/>
      <c r="AN259" s="9"/>
      <c r="AO259" s="9"/>
      <c r="AP259" s="9"/>
      <c r="AQ259" s="9"/>
      <c r="AR259" s="9"/>
      <c r="AS259" s="9"/>
      <c r="AT259" s="9"/>
      <c r="AU259" s="9"/>
      <c r="AV259" s="49"/>
      <c r="AW259" s="49"/>
      <c r="AX259" s="49"/>
      <c r="AY259" s="49"/>
      <c r="AZ259" s="54"/>
      <c r="BA259" s="79"/>
      <c r="BB259" s="79"/>
    </row>
    <row r="260" spans="1:54" ht="16.2" thickBot="1" x14ac:dyDescent="0.35">
      <c r="A260" s="48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106"/>
      <c r="X260" s="106"/>
      <c r="Y260" s="106"/>
      <c r="Z260" s="49"/>
      <c r="AA260" s="9"/>
      <c r="AB260" s="9"/>
      <c r="AC260" s="9"/>
      <c r="AD260" s="49"/>
      <c r="AE260" s="9"/>
      <c r="AF260" s="49"/>
      <c r="AG260" s="49"/>
      <c r="AH260" s="49"/>
      <c r="AI260" s="49"/>
      <c r="AJ260" s="49"/>
      <c r="AK260" s="49"/>
      <c r="AL260" s="49"/>
      <c r="AM260" s="49"/>
      <c r="AN260" s="9"/>
      <c r="AO260" s="9"/>
      <c r="AP260" s="9"/>
      <c r="AQ260" s="9"/>
      <c r="AR260" s="9"/>
      <c r="AS260" s="9"/>
      <c r="AT260" s="9"/>
      <c r="AU260" s="9"/>
      <c r="AV260" s="49"/>
      <c r="AW260" s="49"/>
      <c r="AX260" s="49"/>
      <c r="AY260" s="49"/>
      <c r="AZ260" s="54"/>
      <c r="BA260" s="79"/>
      <c r="BB260" s="79"/>
    </row>
    <row r="261" spans="1:54" ht="16.2" thickBot="1" x14ac:dyDescent="0.35">
      <c r="A261" s="48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106"/>
      <c r="X261" s="106"/>
      <c r="Y261" s="106"/>
      <c r="Z261" s="49"/>
      <c r="AA261" s="9"/>
      <c r="AB261" s="9"/>
      <c r="AC261" s="9"/>
      <c r="AD261" s="49"/>
      <c r="AE261" s="9"/>
      <c r="AF261" s="49"/>
      <c r="AG261" s="49"/>
      <c r="AH261" s="49"/>
      <c r="AI261" s="49"/>
      <c r="AJ261" s="49"/>
      <c r="AK261" s="49"/>
      <c r="AL261" s="49"/>
      <c r="AM261" s="49"/>
      <c r="AN261" s="9"/>
      <c r="AO261" s="9"/>
      <c r="AP261" s="9"/>
      <c r="AQ261" s="9"/>
      <c r="AR261" s="9"/>
      <c r="AS261" s="9"/>
      <c r="AT261" s="9"/>
      <c r="AU261" s="9"/>
      <c r="AV261" s="49"/>
      <c r="AW261" s="49"/>
      <c r="AX261" s="49"/>
      <c r="AY261" s="49"/>
      <c r="AZ261" s="54"/>
      <c r="BA261" s="79"/>
      <c r="BB261" s="79"/>
    </row>
    <row r="262" spans="1:54" ht="16.2" thickBot="1" x14ac:dyDescent="0.35">
      <c r="A262" s="48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106"/>
      <c r="X262" s="106"/>
      <c r="Y262" s="106"/>
      <c r="Z262" s="49"/>
      <c r="AA262" s="9"/>
      <c r="AB262" s="9"/>
      <c r="AC262" s="9"/>
      <c r="AD262" s="49"/>
      <c r="AE262" s="9"/>
      <c r="AF262" s="49"/>
      <c r="AG262" s="49"/>
      <c r="AH262" s="49"/>
      <c r="AI262" s="49"/>
      <c r="AJ262" s="49"/>
      <c r="AK262" s="49"/>
      <c r="AL262" s="49"/>
      <c r="AM262" s="49"/>
      <c r="AN262" s="9"/>
      <c r="AO262" s="9"/>
      <c r="AP262" s="9"/>
      <c r="AQ262" s="9"/>
      <c r="AR262" s="9"/>
      <c r="AS262" s="9"/>
      <c r="AT262" s="9"/>
      <c r="AU262" s="9"/>
      <c r="AV262" s="49"/>
      <c r="AW262" s="49"/>
      <c r="AX262" s="49"/>
      <c r="AY262" s="49"/>
      <c r="AZ262" s="54"/>
      <c r="BA262" s="79"/>
      <c r="BB262" s="79"/>
    </row>
    <row r="263" spans="1:54" ht="16.2" thickBot="1" x14ac:dyDescent="0.35">
      <c r="A263" s="48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106"/>
      <c r="X263" s="106"/>
      <c r="Y263" s="106"/>
      <c r="Z263" s="49"/>
      <c r="AA263" s="9"/>
      <c r="AB263" s="9"/>
      <c r="AC263" s="9"/>
      <c r="AD263" s="49"/>
      <c r="AE263" s="9"/>
      <c r="AF263" s="49"/>
      <c r="AG263" s="49"/>
      <c r="AH263" s="49"/>
      <c r="AI263" s="49"/>
      <c r="AJ263" s="49"/>
      <c r="AK263" s="49"/>
      <c r="AL263" s="49"/>
      <c r="AM263" s="49"/>
      <c r="AN263" s="9"/>
      <c r="AO263" s="9"/>
      <c r="AP263" s="9"/>
      <c r="AQ263" s="9"/>
      <c r="AR263" s="9"/>
      <c r="AS263" s="9"/>
      <c r="AT263" s="9"/>
      <c r="AU263" s="9"/>
      <c r="AV263" s="49"/>
      <c r="AW263" s="49"/>
      <c r="AX263" s="49"/>
      <c r="AY263" s="49"/>
      <c r="AZ263" s="54"/>
      <c r="BA263" s="79"/>
      <c r="BB263" s="79"/>
    </row>
    <row r="264" spans="1:54" ht="16.2" thickBot="1" x14ac:dyDescent="0.35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106"/>
      <c r="X264" s="106"/>
      <c r="Y264" s="106"/>
      <c r="Z264" s="49"/>
      <c r="AA264" s="9"/>
      <c r="AB264" s="9"/>
      <c r="AC264" s="9"/>
      <c r="AD264" s="49"/>
      <c r="AE264" s="9"/>
      <c r="AF264" s="49"/>
      <c r="AG264" s="49"/>
      <c r="AH264" s="49"/>
      <c r="AI264" s="49"/>
      <c r="AJ264" s="49"/>
      <c r="AK264" s="49"/>
      <c r="AL264" s="49"/>
      <c r="AM264" s="49"/>
      <c r="AN264" s="9"/>
      <c r="AO264" s="9"/>
      <c r="AP264" s="9"/>
      <c r="AQ264" s="9"/>
      <c r="AR264" s="9"/>
      <c r="AS264" s="9"/>
      <c r="AT264" s="9"/>
      <c r="AU264" s="9"/>
      <c r="AV264" s="49"/>
      <c r="AW264" s="49"/>
      <c r="AX264" s="49"/>
      <c r="AY264" s="49"/>
      <c r="AZ264" s="54"/>
      <c r="BA264" s="79"/>
      <c r="BB264" s="79"/>
    </row>
    <row r="265" spans="1:54" ht="16.2" thickBot="1" x14ac:dyDescent="0.35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106"/>
      <c r="X265" s="106"/>
      <c r="Y265" s="106"/>
      <c r="Z265" s="49"/>
      <c r="AA265" s="9"/>
      <c r="AB265" s="9"/>
      <c r="AC265" s="9"/>
      <c r="AD265" s="49"/>
      <c r="AE265" s="9"/>
      <c r="AF265" s="49"/>
      <c r="AG265" s="49"/>
      <c r="AH265" s="49"/>
      <c r="AI265" s="49"/>
      <c r="AJ265" s="49"/>
      <c r="AK265" s="49"/>
      <c r="AL265" s="49"/>
      <c r="AM265" s="49"/>
      <c r="AN265" s="9"/>
      <c r="AO265" s="9"/>
      <c r="AP265" s="9"/>
      <c r="AQ265" s="9"/>
      <c r="AR265" s="9"/>
      <c r="AS265" s="9"/>
      <c r="AT265" s="9"/>
      <c r="AU265" s="9"/>
      <c r="AV265" s="49"/>
      <c r="AW265" s="49"/>
      <c r="AX265" s="49"/>
      <c r="AY265" s="49"/>
      <c r="AZ265" s="54"/>
      <c r="BA265" s="79"/>
      <c r="BB265" s="79"/>
    </row>
    <row r="266" spans="1:54" ht="16.2" thickBot="1" x14ac:dyDescent="0.35">
      <c r="A266" s="48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106"/>
      <c r="X266" s="106"/>
      <c r="Y266" s="106"/>
      <c r="Z266" s="49"/>
      <c r="AA266" s="9"/>
      <c r="AB266" s="9"/>
      <c r="AC266" s="9"/>
      <c r="AD266" s="49"/>
      <c r="AE266" s="9"/>
      <c r="AF266" s="49"/>
      <c r="AG266" s="49"/>
      <c r="AH266" s="49"/>
      <c r="AI266" s="49"/>
      <c r="AJ266" s="49"/>
      <c r="AK266" s="49"/>
      <c r="AL266" s="49"/>
      <c r="AM266" s="49"/>
      <c r="AN266" s="9"/>
      <c r="AO266" s="9"/>
      <c r="AP266" s="9"/>
      <c r="AQ266" s="9"/>
      <c r="AR266" s="9"/>
      <c r="AS266" s="9"/>
      <c r="AT266" s="9"/>
      <c r="AU266" s="9"/>
      <c r="AV266" s="49"/>
      <c r="AW266" s="49"/>
      <c r="AX266" s="49"/>
      <c r="AY266" s="49"/>
      <c r="AZ266" s="54"/>
      <c r="BA266" s="79"/>
      <c r="BB266" s="79"/>
    </row>
    <row r="267" spans="1:54" ht="16.2" thickBot="1" x14ac:dyDescent="0.35">
      <c r="A267" s="48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106"/>
      <c r="X267" s="106"/>
      <c r="Y267" s="106"/>
      <c r="Z267" s="49"/>
      <c r="AA267" s="9"/>
      <c r="AB267" s="9"/>
      <c r="AC267" s="9"/>
      <c r="AD267" s="49"/>
      <c r="AE267" s="9"/>
      <c r="AF267" s="49"/>
      <c r="AG267" s="49"/>
      <c r="AH267" s="49"/>
      <c r="AI267" s="49"/>
      <c r="AJ267" s="49"/>
      <c r="AK267" s="49"/>
      <c r="AL267" s="49"/>
      <c r="AM267" s="49"/>
      <c r="AN267" s="9"/>
      <c r="AO267" s="9"/>
      <c r="AP267" s="9"/>
      <c r="AQ267" s="9"/>
      <c r="AR267" s="9"/>
      <c r="AS267" s="9"/>
      <c r="AT267" s="9"/>
      <c r="AU267" s="9"/>
      <c r="AV267" s="49"/>
      <c r="AW267" s="49"/>
      <c r="AX267" s="49"/>
      <c r="AY267" s="49"/>
      <c r="AZ267" s="54"/>
      <c r="BA267" s="79"/>
      <c r="BB267" s="79"/>
    </row>
    <row r="268" spans="1:54" ht="16.2" thickBot="1" x14ac:dyDescent="0.35">
      <c r="A268" s="48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106"/>
      <c r="X268" s="106"/>
      <c r="Y268" s="106"/>
      <c r="Z268" s="49"/>
      <c r="AA268" s="9"/>
      <c r="AB268" s="9"/>
      <c r="AC268" s="9"/>
      <c r="AD268" s="49"/>
      <c r="AE268" s="9"/>
      <c r="AF268" s="49"/>
      <c r="AG268" s="49"/>
      <c r="AH268" s="49"/>
      <c r="AI268" s="49"/>
      <c r="AJ268" s="49"/>
      <c r="AK268" s="49"/>
      <c r="AL268" s="49"/>
      <c r="AM268" s="49"/>
      <c r="AN268" s="9"/>
      <c r="AO268" s="9"/>
      <c r="AP268" s="9"/>
      <c r="AQ268" s="9"/>
      <c r="AR268" s="9"/>
      <c r="AS268" s="9"/>
      <c r="AT268" s="9"/>
      <c r="AU268" s="9"/>
      <c r="AV268" s="49"/>
      <c r="AW268" s="49"/>
      <c r="AX268" s="49"/>
      <c r="AY268" s="49"/>
      <c r="AZ268" s="54"/>
      <c r="BA268" s="79"/>
      <c r="BB268" s="79"/>
    </row>
    <row r="269" spans="1:54" ht="16.2" thickBot="1" x14ac:dyDescent="0.35">
      <c r="A269" s="48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106"/>
      <c r="X269" s="106"/>
      <c r="Y269" s="106"/>
      <c r="Z269" s="49"/>
      <c r="AA269" s="9"/>
      <c r="AB269" s="9"/>
      <c r="AC269" s="9"/>
      <c r="AD269" s="49"/>
      <c r="AE269" s="9"/>
      <c r="AF269" s="49"/>
      <c r="AG269" s="49"/>
      <c r="AH269" s="49"/>
      <c r="AI269" s="49"/>
      <c r="AJ269" s="49"/>
      <c r="AK269" s="49"/>
      <c r="AL269" s="49"/>
      <c r="AM269" s="49"/>
      <c r="AN269" s="9"/>
      <c r="AO269" s="9"/>
      <c r="AP269" s="9"/>
      <c r="AQ269" s="9"/>
      <c r="AR269" s="9"/>
      <c r="AS269" s="9"/>
      <c r="AT269" s="9"/>
      <c r="AU269" s="9"/>
      <c r="AV269" s="49"/>
      <c r="AW269" s="49"/>
      <c r="AX269" s="49"/>
      <c r="AY269" s="49"/>
      <c r="AZ269" s="54"/>
      <c r="BA269" s="79"/>
      <c r="BB269" s="79"/>
    </row>
    <row r="270" spans="1:54" ht="16.2" thickBot="1" x14ac:dyDescent="0.35">
      <c r="A270" s="48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106"/>
      <c r="X270" s="106"/>
      <c r="Y270" s="106"/>
      <c r="Z270" s="49"/>
      <c r="AA270" s="9"/>
      <c r="AB270" s="9"/>
      <c r="AC270" s="9"/>
      <c r="AD270" s="49"/>
      <c r="AE270" s="9"/>
      <c r="AF270" s="49"/>
      <c r="AG270" s="49"/>
      <c r="AH270" s="49"/>
      <c r="AI270" s="49"/>
      <c r="AJ270" s="49"/>
      <c r="AK270" s="49"/>
      <c r="AL270" s="49"/>
      <c r="AM270" s="49"/>
      <c r="AN270" s="9"/>
      <c r="AO270" s="9"/>
      <c r="AP270" s="9"/>
      <c r="AQ270" s="9"/>
      <c r="AR270" s="9"/>
      <c r="AS270" s="9"/>
      <c r="AT270" s="9"/>
      <c r="AU270" s="9"/>
      <c r="AV270" s="49"/>
      <c r="AW270" s="49"/>
      <c r="AX270" s="49"/>
      <c r="AY270" s="49"/>
      <c r="AZ270" s="54"/>
      <c r="BA270" s="79"/>
      <c r="BB270" s="79"/>
    </row>
    <row r="271" spans="1:54" ht="16.2" thickBot="1" x14ac:dyDescent="0.35">
      <c r="A271" s="48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106"/>
      <c r="X271" s="106"/>
      <c r="Y271" s="106"/>
      <c r="Z271" s="49"/>
      <c r="AA271" s="9"/>
      <c r="AB271" s="9"/>
      <c r="AC271" s="9"/>
      <c r="AD271" s="49"/>
      <c r="AE271" s="9"/>
      <c r="AF271" s="49"/>
      <c r="AG271" s="49"/>
      <c r="AH271" s="49"/>
      <c r="AI271" s="49"/>
      <c r="AJ271" s="49"/>
      <c r="AK271" s="49"/>
      <c r="AL271" s="49"/>
      <c r="AM271" s="49"/>
      <c r="AN271" s="9"/>
      <c r="AO271" s="9"/>
      <c r="AP271" s="9"/>
      <c r="AQ271" s="9"/>
      <c r="AR271" s="9"/>
      <c r="AS271" s="9"/>
      <c r="AT271" s="9"/>
      <c r="AU271" s="9"/>
      <c r="AV271" s="49"/>
      <c r="AW271" s="49"/>
      <c r="AX271" s="49"/>
      <c r="AY271" s="49"/>
      <c r="AZ271" s="54"/>
      <c r="BA271" s="79"/>
      <c r="BB271" s="79"/>
    </row>
    <row r="272" spans="1:54" ht="16.2" thickBot="1" x14ac:dyDescent="0.35">
      <c r="A272" s="48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106"/>
      <c r="X272" s="106"/>
      <c r="Y272" s="106"/>
      <c r="Z272" s="49"/>
      <c r="AA272" s="9"/>
      <c r="AB272" s="9"/>
      <c r="AC272" s="9"/>
      <c r="AD272" s="49"/>
      <c r="AE272" s="9"/>
      <c r="AF272" s="49"/>
      <c r="AG272" s="49"/>
      <c r="AH272" s="49"/>
      <c r="AI272" s="49"/>
      <c r="AJ272" s="49"/>
      <c r="AK272" s="49"/>
      <c r="AL272" s="49"/>
      <c r="AM272" s="49"/>
      <c r="AN272" s="9"/>
      <c r="AO272" s="9"/>
      <c r="AP272" s="9"/>
      <c r="AQ272" s="9"/>
      <c r="AR272" s="9"/>
      <c r="AS272" s="9"/>
      <c r="AT272" s="9"/>
      <c r="AU272" s="9"/>
      <c r="AV272" s="49"/>
      <c r="AW272" s="49"/>
      <c r="AX272" s="49"/>
      <c r="AY272" s="49"/>
      <c r="AZ272" s="54"/>
      <c r="BA272" s="79"/>
      <c r="BB272" s="79"/>
    </row>
    <row r="273" spans="1:54" ht="16.2" thickBot="1" x14ac:dyDescent="0.35">
      <c r="A273" s="48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106"/>
      <c r="X273" s="106"/>
      <c r="Y273" s="106"/>
      <c r="Z273" s="49"/>
      <c r="AA273" s="9"/>
      <c r="AB273" s="9"/>
      <c r="AC273" s="9"/>
      <c r="AD273" s="49"/>
      <c r="AE273" s="9"/>
      <c r="AF273" s="49"/>
      <c r="AG273" s="49"/>
      <c r="AH273" s="49"/>
      <c r="AI273" s="49"/>
      <c r="AJ273" s="49"/>
      <c r="AK273" s="49"/>
      <c r="AL273" s="49"/>
      <c r="AM273" s="49"/>
      <c r="AN273" s="9"/>
      <c r="AO273" s="9"/>
      <c r="AP273" s="9"/>
      <c r="AQ273" s="9"/>
      <c r="AR273" s="9"/>
      <c r="AS273" s="9"/>
      <c r="AT273" s="9"/>
      <c r="AU273" s="9"/>
      <c r="AV273" s="49"/>
      <c r="AW273" s="49"/>
      <c r="AX273" s="49"/>
      <c r="AY273" s="49"/>
      <c r="AZ273" s="54"/>
      <c r="BA273" s="79"/>
      <c r="BB273" s="79"/>
    </row>
    <row r="274" spans="1:54" ht="16.2" thickBot="1" x14ac:dyDescent="0.3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106"/>
      <c r="X274" s="106"/>
      <c r="Y274" s="106"/>
      <c r="Z274" s="49"/>
      <c r="AA274" s="9"/>
      <c r="AB274" s="9"/>
      <c r="AC274" s="9"/>
      <c r="AD274" s="49"/>
      <c r="AE274" s="9"/>
      <c r="AF274" s="49"/>
      <c r="AG274" s="49"/>
      <c r="AH274" s="49"/>
      <c r="AI274" s="49"/>
      <c r="AJ274" s="49"/>
      <c r="AK274" s="49"/>
      <c r="AL274" s="49"/>
      <c r="AM274" s="49"/>
      <c r="AN274" s="9"/>
      <c r="AO274" s="9"/>
      <c r="AP274" s="9"/>
      <c r="AQ274" s="9"/>
      <c r="AR274" s="9"/>
      <c r="AS274" s="9"/>
      <c r="AT274" s="9"/>
      <c r="AU274" s="9"/>
      <c r="AV274" s="49"/>
      <c r="AW274" s="49"/>
      <c r="AX274" s="49"/>
      <c r="AY274" s="49"/>
      <c r="AZ274" s="54"/>
      <c r="BA274" s="79"/>
      <c r="BB274" s="79"/>
    </row>
    <row r="275" spans="1:54" ht="16.2" thickBot="1" x14ac:dyDescent="0.35">
      <c r="A275" s="48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106"/>
      <c r="X275" s="106"/>
      <c r="Y275" s="106"/>
      <c r="Z275" s="49"/>
      <c r="AA275" s="9"/>
      <c r="AB275" s="9"/>
      <c r="AC275" s="9"/>
      <c r="AD275" s="49"/>
      <c r="AE275" s="9"/>
      <c r="AF275" s="49"/>
      <c r="AG275" s="49"/>
      <c r="AH275" s="49"/>
      <c r="AI275" s="49"/>
      <c r="AJ275" s="49"/>
      <c r="AK275" s="49"/>
      <c r="AL275" s="49"/>
      <c r="AM275" s="49"/>
      <c r="AN275" s="9"/>
      <c r="AO275" s="9"/>
      <c r="AP275" s="9"/>
      <c r="AQ275" s="9"/>
      <c r="AR275" s="9"/>
      <c r="AS275" s="9"/>
      <c r="AT275" s="9"/>
      <c r="AU275" s="9"/>
      <c r="AV275" s="49"/>
      <c r="AW275" s="49"/>
      <c r="AX275" s="49"/>
      <c r="AY275" s="49"/>
      <c r="AZ275" s="54"/>
      <c r="BA275" s="79"/>
      <c r="BB275" s="79"/>
    </row>
    <row r="276" spans="1:54" ht="16.2" thickBot="1" x14ac:dyDescent="0.35">
      <c r="A276" s="48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106"/>
      <c r="X276" s="106"/>
      <c r="Y276" s="106"/>
      <c r="Z276" s="49"/>
      <c r="AA276" s="9"/>
      <c r="AB276" s="9"/>
      <c r="AC276" s="9"/>
      <c r="AD276" s="49"/>
      <c r="AE276" s="9"/>
      <c r="AF276" s="49"/>
      <c r="AG276" s="49"/>
      <c r="AH276" s="49"/>
      <c r="AI276" s="49"/>
      <c r="AJ276" s="49"/>
      <c r="AK276" s="49"/>
      <c r="AL276" s="49"/>
      <c r="AM276" s="49"/>
      <c r="AN276" s="9"/>
      <c r="AO276" s="9"/>
      <c r="AP276" s="9"/>
      <c r="AQ276" s="9"/>
      <c r="AR276" s="9"/>
      <c r="AS276" s="9"/>
      <c r="AT276" s="9"/>
      <c r="AU276" s="9"/>
      <c r="AV276" s="49"/>
      <c r="AW276" s="49"/>
      <c r="AX276" s="49"/>
      <c r="AY276" s="49"/>
      <c r="AZ276" s="54"/>
      <c r="BA276" s="79"/>
      <c r="BB276" s="79"/>
    </row>
    <row r="277" spans="1:54" ht="16.2" thickBot="1" x14ac:dyDescent="0.35">
      <c r="A277" s="48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106"/>
      <c r="X277" s="106"/>
      <c r="Y277" s="106"/>
      <c r="Z277" s="49"/>
      <c r="AA277" s="9"/>
      <c r="AB277" s="9"/>
      <c r="AC277" s="9"/>
      <c r="AD277" s="49"/>
      <c r="AE277" s="9"/>
      <c r="AF277" s="49"/>
      <c r="AG277" s="49"/>
      <c r="AH277" s="49"/>
      <c r="AI277" s="49"/>
      <c r="AJ277" s="49"/>
      <c r="AK277" s="49"/>
      <c r="AL277" s="49"/>
      <c r="AM277" s="49"/>
      <c r="AN277" s="9"/>
      <c r="AO277" s="9"/>
      <c r="AP277" s="9"/>
      <c r="AQ277" s="9"/>
      <c r="AR277" s="9"/>
      <c r="AS277" s="9"/>
      <c r="AT277" s="9"/>
      <c r="AU277" s="9"/>
      <c r="AV277" s="49"/>
      <c r="AW277" s="49"/>
      <c r="AX277" s="49"/>
      <c r="AY277" s="49"/>
      <c r="AZ277" s="54"/>
      <c r="BA277" s="79"/>
      <c r="BB277" s="79"/>
    </row>
    <row r="278" spans="1:54" ht="16.2" thickBot="1" x14ac:dyDescent="0.35">
      <c r="A278" s="48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106"/>
      <c r="X278" s="106"/>
      <c r="Y278" s="106"/>
      <c r="Z278" s="49"/>
      <c r="AA278" s="9"/>
      <c r="AB278" s="9"/>
      <c r="AC278" s="9"/>
      <c r="AD278" s="49"/>
      <c r="AE278" s="9"/>
      <c r="AF278" s="49"/>
      <c r="AG278" s="49"/>
      <c r="AH278" s="49"/>
      <c r="AI278" s="49"/>
      <c r="AJ278" s="49"/>
      <c r="AK278" s="49"/>
      <c r="AL278" s="49"/>
      <c r="AM278" s="49"/>
      <c r="AN278" s="9"/>
      <c r="AO278" s="9"/>
      <c r="AP278" s="9"/>
      <c r="AQ278" s="9"/>
      <c r="AR278" s="9"/>
      <c r="AS278" s="9"/>
      <c r="AT278" s="9"/>
      <c r="AU278" s="9"/>
      <c r="AV278" s="49"/>
      <c r="AW278" s="49"/>
      <c r="AX278" s="49"/>
      <c r="AY278" s="49"/>
      <c r="AZ278" s="54"/>
      <c r="BA278" s="79"/>
      <c r="BB278" s="79"/>
    </row>
    <row r="279" spans="1:54" ht="16.2" thickBot="1" x14ac:dyDescent="0.35">
      <c r="A279" s="48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106"/>
      <c r="X279" s="106"/>
      <c r="Y279" s="106"/>
      <c r="Z279" s="49"/>
      <c r="AA279" s="9"/>
      <c r="AB279" s="9"/>
      <c r="AC279" s="9"/>
      <c r="AD279" s="49"/>
      <c r="AE279" s="9"/>
      <c r="AF279" s="49"/>
      <c r="AG279" s="49"/>
      <c r="AH279" s="49"/>
      <c r="AI279" s="49"/>
      <c r="AJ279" s="49"/>
      <c r="AK279" s="49"/>
      <c r="AL279" s="49"/>
      <c r="AM279" s="49"/>
      <c r="AN279" s="9"/>
      <c r="AO279" s="9"/>
      <c r="AP279" s="9"/>
      <c r="AQ279" s="9"/>
      <c r="AR279" s="9"/>
      <c r="AS279" s="9"/>
      <c r="AT279" s="9"/>
      <c r="AU279" s="9"/>
      <c r="AV279" s="49"/>
      <c r="AW279" s="49"/>
      <c r="AX279" s="49"/>
      <c r="AY279" s="49"/>
      <c r="AZ279" s="54"/>
      <c r="BA279" s="79"/>
      <c r="BB279" s="79"/>
    </row>
    <row r="280" spans="1:54" ht="16.2" thickBot="1" x14ac:dyDescent="0.35">
      <c r="A280" s="48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106"/>
      <c r="X280" s="106"/>
      <c r="Y280" s="106"/>
      <c r="Z280" s="49"/>
      <c r="AA280" s="9"/>
      <c r="AB280" s="9"/>
      <c r="AC280" s="9"/>
      <c r="AD280" s="49"/>
      <c r="AE280" s="9"/>
      <c r="AF280" s="49"/>
      <c r="AG280" s="49"/>
      <c r="AH280" s="49"/>
      <c r="AI280" s="49"/>
      <c r="AJ280" s="49"/>
      <c r="AK280" s="49"/>
      <c r="AL280" s="49"/>
      <c r="AM280" s="49"/>
      <c r="AN280" s="9"/>
      <c r="AO280" s="9"/>
      <c r="AP280" s="9"/>
      <c r="AQ280" s="9"/>
      <c r="AR280" s="9"/>
      <c r="AS280" s="9"/>
      <c r="AT280" s="9"/>
      <c r="AU280" s="9"/>
      <c r="AV280" s="49"/>
      <c r="AW280" s="49"/>
      <c r="AX280" s="49"/>
      <c r="AY280" s="49"/>
      <c r="AZ280" s="54"/>
      <c r="BA280" s="79"/>
      <c r="BB280" s="79"/>
    </row>
    <row r="281" spans="1:54" ht="16.2" thickBot="1" x14ac:dyDescent="0.35">
      <c r="A281" s="48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106"/>
      <c r="X281" s="106"/>
      <c r="Y281" s="106"/>
      <c r="Z281" s="49"/>
      <c r="AA281" s="9"/>
      <c r="AB281" s="9"/>
      <c r="AC281" s="9"/>
      <c r="AD281" s="49"/>
      <c r="AE281" s="9"/>
      <c r="AF281" s="49"/>
      <c r="AG281" s="49"/>
      <c r="AH281" s="49"/>
      <c r="AI281" s="49"/>
      <c r="AJ281" s="49"/>
      <c r="AK281" s="49"/>
      <c r="AL281" s="49"/>
      <c r="AM281" s="49"/>
      <c r="AN281" s="9"/>
      <c r="AO281" s="9"/>
      <c r="AP281" s="9"/>
      <c r="AQ281" s="9"/>
      <c r="AR281" s="9"/>
      <c r="AS281" s="9"/>
      <c r="AT281" s="9"/>
      <c r="AU281" s="9"/>
      <c r="AV281" s="49"/>
      <c r="AW281" s="49"/>
      <c r="AX281" s="49"/>
      <c r="AY281" s="49"/>
      <c r="AZ281" s="54"/>
      <c r="BA281" s="79"/>
      <c r="BB281" s="79"/>
    </row>
    <row r="282" spans="1:54" ht="16.2" thickBot="1" x14ac:dyDescent="0.35">
      <c r="A282" s="48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106"/>
      <c r="X282" s="106"/>
      <c r="Y282" s="106"/>
      <c r="Z282" s="49"/>
      <c r="AA282" s="9"/>
      <c r="AB282" s="9"/>
      <c r="AC282" s="9"/>
      <c r="AD282" s="49"/>
      <c r="AE282" s="9"/>
      <c r="AF282" s="49"/>
      <c r="AG282" s="49"/>
      <c r="AH282" s="49"/>
      <c r="AI282" s="49"/>
      <c r="AJ282" s="49"/>
      <c r="AK282" s="49"/>
      <c r="AL282" s="49"/>
      <c r="AM282" s="49"/>
      <c r="AN282" s="9"/>
      <c r="AO282" s="9"/>
      <c r="AP282" s="9"/>
      <c r="AQ282" s="9"/>
      <c r="AR282" s="9"/>
      <c r="AS282" s="9"/>
      <c r="AT282" s="9"/>
      <c r="AU282" s="9"/>
      <c r="AV282" s="49"/>
      <c r="AW282" s="49"/>
      <c r="AX282" s="49"/>
      <c r="AY282" s="49"/>
      <c r="AZ282" s="54"/>
      <c r="BA282" s="79"/>
      <c r="BB282" s="79"/>
    </row>
    <row r="283" spans="1:54" ht="16.2" thickBot="1" x14ac:dyDescent="0.35">
      <c r="A283" s="48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106"/>
      <c r="X283" s="106"/>
      <c r="Y283" s="106"/>
      <c r="Z283" s="49"/>
      <c r="AA283" s="9"/>
      <c r="AB283" s="9"/>
      <c r="AC283" s="9"/>
      <c r="AD283" s="49"/>
      <c r="AE283" s="9"/>
      <c r="AF283" s="49"/>
      <c r="AG283" s="49"/>
      <c r="AH283" s="49"/>
      <c r="AI283" s="49"/>
      <c r="AJ283" s="49"/>
      <c r="AK283" s="49"/>
      <c r="AL283" s="49"/>
      <c r="AM283" s="49"/>
      <c r="AN283" s="9"/>
      <c r="AO283" s="9"/>
      <c r="AP283" s="9"/>
      <c r="AQ283" s="9"/>
      <c r="AR283" s="9"/>
      <c r="AS283" s="9"/>
      <c r="AT283" s="9"/>
      <c r="AU283" s="9"/>
      <c r="AV283" s="49"/>
      <c r="AW283" s="49"/>
      <c r="AX283" s="49"/>
      <c r="AY283" s="49"/>
      <c r="AZ283" s="54"/>
      <c r="BA283" s="79"/>
      <c r="BB283" s="79"/>
    </row>
    <row r="284" spans="1:54" ht="16.2" thickBot="1" x14ac:dyDescent="0.35">
      <c r="A284" s="48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106"/>
      <c r="X284" s="106"/>
      <c r="Y284" s="106"/>
      <c r="Z284" s="49"/>
      <c r="AA284" s="9"/>
      <c r="AB284" s="9"/>
      <c r="AC284" s="9"/>
      <c r="AD284" s="49"/>
      <c r="AE284" s="9"/>
      <c r="AF284" s="49"/>
      <c r="AG284" s="49"/>
      <c r="AH284" s="49"/>
      <c r="AI284" s="49"/>
      <c r="AJ284" s="49"/>
      <c r="AK284" s="49"/>
      <c r="AL284" s="49"/>
      <c r="AM284" s="49"/>
      <c r="AN284" s="9"/>
      <c r="AO284" s="9"/>
      <c r="AP284" s="9"/>
      <c r="AQ284" s="9"/>
      <c r="AR284" s="9"/>
      <c r="AS284" s="9"/>
      <c r="AT284" s="9"/>
      <c r="AU284" s="9"/>
      <c r="AV284" s="49"/>
      <c r="AW284" s="49"/>
      <c r="AX284" s="49"/>
      <c r="AY284" s="49"/>
      <c r="AZ284" s="54"/>
      <c r="BA284" s="79"/>
      <c r="BB284" s="79"/>
    </row>
    <row r="285" spans="1:54" ht="16.2" thickBot="1" x14ac:dyDescent="0.35">
      <c r="A285" s="48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106"/>
      <c r="X285" s="106"/>
      <c r="Y285" s="106"/>
      <c r="Z285" s="49"/>
      <c r="AA285" s="9"/>
      <c r="AB285" s="9"/>
      <c r="AC285" s="9"/>
      <c r="AD285" s="49"/>
      <c r="AE285" s="9"/>
      <c r="AF285" s="49"/>
      <c r="AG285" s="49"/>
      <c r="AH285" s="49"/>
      <c r="AI285" s="49"/>
      <c r="AJ285" s="49"/>
      <c r="AK285" s="49"/>
      <c r="AL285" s="49"/>
      <c r="AM285" s="49"/>
      <c r="AN285" s="9"/>
      <c r="AO285" s="9"/>
      <c r="AP285" s="9"/>
      <c r="AQ285" s="9"/>
      <c r="AR285" s="9"/>
      <c r="AS285" s="9"/>
      <c r="AT285" s="9"/>
      <c r="AU285" s="9"/>
      <c r="AV285" s="49"/>
      <c r="AW285" s="49"/>
      <c r="AX285" s="49"/>
      <c r="AY285" s="49"/>
      <c r="AZ285" s="54"/>
      <c r="BA285" s="79"/>
      <c r="BB285" s="79"/>
    </row>
    <row r="286" spans="1:54" ht="16.2" thickBot="1" x14ac:dyDescent="0.35">
      <c r="A286" s="48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106"/>
      <c r="X286" s="106"/>
      <c r="Y286" s="106"/>
      <c r="Z286" s="49"/>
      <c r="AA286" s="9"/>
      <c r="AB286" s="9"/>
      <c r="AC286" s="9"/>
      <c r="AD286" s="49"/>
      <c r="AE286" s="9"/>
      <c r="AF286" s="49"/>
      <c r="AG286" s="49"/>
      <c r="AH286" s="49"/>
      <c r="AI286" s="49"/>
      <c r="AJ286" s="49"/>
      <c r="AK286" s="49"/>
      <c r="AL286" s="49"/>
      <c r="AM286" s="49"/>
      <c r="AN286" s="9"/>
      <c r="AO286" s="9"/>
      <c r="AP286" s="9"/>
      <c r="AQ286" s="9"/>
      <c r="AR286" s="9"/>
      <c r="AS286" s="9"/>
      <c r="AT286" s="9"/>
      <c r="AU286" s="9"/>
      <c r="AV286" s="49"/>
      <c r="AW286" s="49"/>
      <c r="AX286" s="49"/>
      <c r="AY286" s="49"/>
      <c r="AZ286" s="54"/>
      <c r="BA286" s="79"/>
      <c r="BB286" s="79"/>
    </row>
    <row r="287" spans="1:54" ht="16.2" thickBot="1" x14ac:dyDescent="0.35">
      <c r="A287" s="48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106"/>
      <c r="X287" s="106"/>
      <c r="Y287" s="106"/>
      <c r="Z287" s="49"/>
      <c r="AA287" s="9"/>
      <c r="AB287" s="9"/>
      <c r="AC287" s="9"/>
      <c r="AD287" s="49"/>
      <c r="AE287" s="9"/>
      <c r="AF287" s="49"/>
      <c r="AG287" s="49"/>
      <c r="AH287" s="49"/>
      <c r="AI287" s="49"/>
      <c r="AJ287" s="49"/>
      <c r="AK287" s="49"/>
      <c r="AL287" s="49"/>
      <c r="AM287" s="49"/>
      <c r="AN287" s="9"/>
      <c r="AO287" s="9"/>
      <c r="AP287" s="9"/>
      <c r="AQ287" s="9"/>
      <c r="AR287" s="9"/>
      <c r="AS287" s="9"/>
      <c r="AT287" s="9"/>
      <c r="AU287" s="9"/>
      <c r="AV287" s="49"/>
      <c r="AW287" s="49"/>
      <c r="AX287" s="49"/>
      <c r="AY287" s="49"/>
      <c r="AZ287" s="54"/>
      <c r="BA287" s="79"/>
      <c r="BB287" s="79"/>
    </row>
    <row r="288" spans="1:54" ht="16.2" thickBot="1" x14ac:dyDescent="0.35">
      <c r="A288" s="48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106"/>
      <c r="X288" s="106"/>
      <c r="Y288" s="106"/>
      <c r="Z288" s="49"/>
      <c r="AA288" s="9"/>
      <c r="AB288" s="9"/>
      <c r="AC288" s="9"/>
      <c r="AD288" s="49"/>
      <c r="AE288" s="9"/>
      <c r="AF288" s="49"/>
      <c r="AG288" s="49"/>
      <c r="AH288" s="49"/>
      <c r="AI288" s="49"/>
      <c r="AJ288" s="49"/>
      <c r="AK288" s="49"/>
      <c r="AL288" s="49"/>
      <c r="AM288" s="49"/>
      <c r="AN288" s="9"/>
      <c r="AO288" s="9"/>
      <c r="AP288" s="9"/>
      <c r="AQ288" s="9"/>
      <c r="AR288" s="9"/>
      <c r="AS288" s="9"/>
      <c r="AT288" s="9"/>
      <c r="AU288" s="9"/>
      <c r="AV288" s="49"/>
      <c r="AW288" s="49"/>
      <c r="AX288" s="49"/>
      <c r="AY288" s="49"/>
      <c r="AZ288" s="54"/>
      <c r="BA288" s="79"/>
      <c r="BB288" s="79"/>
    </row>
    <row r="289" spans="1:54" ht="16.2" thickBot="1" x14ac:dyDescent="0.35">
      <c r="A289" s="48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106"/>
      <c r="X289" s="106"/>
      <c r="Y289" s="106"/>
      <c r="Z289" s="49"/>
      <c r="AA289" s="9"/>
      <c r="AB289" s="9"/>
      <c r="AC289" s="9"/>
      <c r="AD289" s="49"/>
      <c r="AE289" s="9"/>
      <c r="AF289" s="49"/>
      <c r="AG289" s="49"/>
      <c r="AH289" s="49"/>
      <c r="AI289" s="49"/>
      <c r="AJ289" s="49"/>
      <c r="AK289" s="49"/>
      <c r="AL289" s="49"/>
      <c r="AM289" s="49"/>
      <c r="AN289" s="9"/>
      <c r="AO289" s="9"/>
      <c r="AP289" s="9"/>
      <c r="AQ289" s="9"/>
      <c r="AR289" s="9"/>
      <c r="AS289" s="9"/>
      <c r="AT289" s="9"/>
      <c r="AU289" s="9"/>
      <c r="AV289" s="49"/>
      <c r="AW289" s="49"/>
      <c r="AX289" s="49"/>
      <c r="AY289" s="49"/>
      <c r="AZ289" s="54"/>
      <c r="BA289" s="79"/>
      <c r="BB289" s="79"/>
    </row>
    <row r="290" spans="1:54" ht="16.2" thickBot="1" x14ac:dyDescent="0.35">
      <c r="A290" s="48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106"/>
      <c r="X290" s="106"/>
      <c r="Y290" s="106"/>
      <c r="Z290" s="49"/>
      <c r="AA290" s="9"/>
      <c r="AB290" s="9"/>
      <c r="AC290" s="9"/>
      <c r="AD290" s="49"/>
      <c r="AE290" s="9"/>
      <c r="AF290" s="49"/>
      <c r="AG290" s="49"/>
      <c r="AH290" s="49"/>
      <c r="AI290" s="49"/>
      <c r="AJ290" s="49"/>
      <c r="AK290" s="49"/>
      <c r="AL290" s="49"/>
      <c r="AM290" s="49"/>
      <c r="AN290" s="9"/>
      <c r="AO290" s="9"/>
      <c r="AP290" s="9"/>
      <c r="AQ290" s="9"/>
      <c r="AR290" s="9"/>
      <c r="AS290" s="9"/>
      <c r="AT290" s="9"/>
      <c r="AU290" s="9"/>
      <c r="AV290" s="49"/>
      <c r="AW290" s="49"/>
      <c r="AX290" s="49"/>
      <c r="AY290" s="49"/>
      <c r="AZ290" s="54"/>
      <c r="BA290" s="79"/>
      <c r="BB290" s="79"/>
    </row>
    <row r="291" spans="1:54" ht="16.2" thickBot="1" x14ac:dyDescent="0.35">
      <c r="A291" s="48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106"/>
      <c r="X291" s="106"/>
      <c r="Y291" s="106"/>
      <c r="Z291" s="49"/>
      <c r="AA291" s="9"/>
      <c r="AB291" s="9"/>
      <c r="AC291" s="9"/>
      <c r="AD291" s="49"/>
      <c r="AE291" s="9"/>
      <c r="AF291" s="49"/>
      <c r="AG291" s="49"/>
      <c r="AH291" s="49"/>
      <c r="AI291" s="49"/>
      <c r="AJ291" s="49"/>
      <c r="AK291" s="49"/>
      <c r="AL291" s="49"/>
      <c r="AM291" s="49"/>
      <c r="AN291" s="9"/>
      <c r="AO291" s="9"/>
      <c r="AP291" s="9"/>
      <c r="AQ291" s="9"/>
      <c r="AR291" s="9"/>
      <c r="AS291" s="9"/>
      <c r="AT291" s="9"/>
      <c r="AU291" s="9"/>
      <c r="AV291" s="49"/>
      <c r="AW291" s="49"/>
      <c r="AX291" s="49"/>
      <c r="AY291" s="49"/>
      <c r="AZ291" s="54"/>
      <c r="BA291" s="79"/>
      <c r="BB291" s="79"/>
    </row>
    <row r="292" spans="1:54" ht="16.2" thickBot="1" x14ac:dyDescent="0.35">
      <c r="A292" s="48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106"/>
      <c r="X292" s="106"/>
      <c r="Y292" s="106"/>
      <c r="Z292" s="49"/>
      <c r="AA292" s="9"/>
      <c r="AB292" s="9"/>
      <c r="AC292" s="9"/>
      <c r="AD292" s="49"/>
      <c r="AE292" s="9"/>
      <c r="AF292" s="49"/>
      <c r="AG292" s="49"/>
      <c r="AH292" s="49"/>
      <c r="AI292" s="49"/>
      <c r="AJ292" s="49"/>
      <c r="AK292" s="49"/>
      <c r="AL292" s="49"/>
      <c r="AM292" s="49"/>
      <c r="AN292" s="9"/>
      <c r="AO292" s="9"/>
      <c r="AP292" s="9"/>
      <c r="AQ292" s="9"/>
      <c r="AR292" s="9"/>
      <c r="AS292" s="9"/>
      <c r="AT292" s="9"/>
      <c r="AU292" s="9"/>
      <c r="AV292" s="49"/>
      <c r="AW292" s="49"/>
      <c r="AX292" s="49"/>
      <c r="AY292" s="49"/>
      <c r="AZ292" s="54"/>
      <c r="BA292" s="79"/>
      <c r="BB292" s="79"/>
    </row>
    <row r="293" spans="1:54" ht="16.2" thickBot="1" x14ac:dyDescent="0.35">
      <c r="A293" s="48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106"/>
      <c r="X293" s="106"/>
      <c r="Y293" s="106"/>
      <c r="Z293" s="49"/>
      <c r="AA293" s="9"/>
      <c r="AB293" s="9"/>
      <c r="AC293" s="9"/>
      <c r="AD293" s="49"/>
      <c r="AE293" s="9"/>
      <c r="AF293" s="49"/>
      <c r="AG293" s="49"/>
      <c r="AH293" s="49"/>
      <c r="AI293" s="49"/>
      <c r="AJ293" s="49"/>
      <c r="AK293" s="49"/>
      <c r="AL293" s="49"/>
      <c r="AM293" s="49"/>
      <c r="AN293" s="9"/>
      <c r="AO293" s="9"/>
      <c r="AP293" s="9"/>
      <c r="AQ293" s="9"/>
      <c r="AR293" s="9"/>
      <c r="AS293" s="9"/>
      <c r="AT293" s="9"/>
      <c r="AU293" s="9"/>
      <c r="AV293" s="49"/>
      <c r="AW293" s="49"/>
      <c r="AX293" s="49"/>
      <c r="AY293" s="49"/>
      <c r="AZ293" s="54"/>
      <c r="BA293" s="79"/>
      <c r="BB293" s="79"/>
    </row>
    <row r="294" spans="1:54" ht="16.2" thickBot="1" x14ac:dyDescent="0.35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106"/>
      <c r="X294" s="106"/>
      <c r="Y294" s="106"/>
      <c r="Z294" s="49"/>
      <c r="AA294" s="9"/>
      <c r="AB294" s="9"/>
      <c r="AC294" s="9"/>
      <c r="AD294" s="49"/>
      <c r="AE294" s="9"/>
      <c r="AF294" s="49"/>
      <c r="AG294" s="49"/>
      <c r="AH294" s="49"/>
      <c r="AI294" s="49"/>
      <c r="AJ294" s="49"/>
      <c r="AK294" s="49"/>
      <c r="AL294" s="49"/>
      <c r="AM294" s="49"/>
      <c r="AN294" s="9"/>
      <c r="AO294" s="9"/>
      <c r="AP294" s="9"/>
      <c r="AQ294" s="9"/>
      <c r="AR294" s="9"/>
      <c r="AS294" s="9"/>
      <c r="AT294" s="9"/>
      <c r="AU294" s="9"/>
      <c r="AV294" s="49"/>
      <c r="AW294" s="49"/>
      <c r="AX294" s="49"/>
      <c r="AY294" s="49"/>
      <c r="AZ294" s="54"/>
      <c r="BA294" s="79"/>
      <c r="BB294" s="79"/>
    </row>
    <row r="295" spans="1:54" ht="16.2" thickBot="1" x14ac:dyDescent="0.35">
      <c r="A295" s="48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106"/>
      <c r="X295" s="106"/>
      <c r="Y295" s="106"/>
      <c r="Z295" s="49"/>
      <c r="AA295" s="9"/>
      <c r="AB295" s="9"/>
      <c r="AC295" s="9"/>
      <c r="AD295" s="49"/>
      <c r="AE295" s="9"/>
      <c r="AF295" s="49"/>
      <c r="AG295" s="49"/>
      <c r="AH295" s="49"/>
      <c r="AI295" s="49"/>
      <c r="AJ295" s="49"/>
      <c r="AK295" s="49"/>
      <c r="AL295" s="49"/>
      <c r="AM295" s="49"/>
      <c r="AN295" s="9"/>
      <c r="AO295" s="9"/>
      <c r="AP295" s="9"/>
      <c r="AQ295" s="9"/>
      <c r="AR295" s="9"/>
      <c r="AS295" s="9"/>
      <c r="AT295" s="9"/>
      <c r="AU295" s="9"/>
      <c r="AV295" s="49"/>
      <c r="AW295" s="49"/>
      <c r="AX295" s="49"/>
      <c r="AY295" s="49"/>
      <c r="AZ295" s="54"/>
      <c r="BA295" s="79"/>
      <c r="BB295" s="79"/>
    </row>
    <row r="296" spans="1:54" ht="16.2" thickBot="1" x14ac:dyDescent="0.35">
      <c r="A296" s="48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106"/>
      <c r="X296" s="106"/>
      <c r="Y296" s="106"/>
      <c r="Z296" s="49"/>
      <c r="AA296" s="9"/>
      <c r="AB296" s="9"/>
      <c r="AC296" s="9"/>
      <c r="AD296" s="49"/>
      <c r="AE296" s="9"/>
      <c r="AF296" s="49"/>
      <c r="AG296" s="49"/>
      <c r="AH296" s="49"/>
      <c r="AI296" s="49"/>
      <c r="AJ296" s="49"/>
      <c r="AK296" s="49"/>
      <c r="AL296" s="49"/>
      <c r="AM296" s="49"/>
      <c r="AN296" s="9"/>
      <c r="AO296" s="9"/>
      <c r="AP296" s="9"/>
      <c r="AQ296" s="9"/>
      <c r="AR296" s="9"/>
      <c r="AS296" s="9"/>
      <c r="AT296" s="9"/>
      <c r="AU296" s="9"/>
      <c r="AV296" s="49"/>
      <c r="AW296" s="49"/>
      <c r="AX296" s="49"/>
      <c r="AY296" s="49"/>
      <c r="AZ296" s="54"/>
      <c r="BA296" s="79"/>
      <c r="BB296" s="79"/>
    </row>
    <row r="297" spans="1:54" ht="16.2" thickBot="1" x14ac:dyDescent="0.35">
      <c r="A297" s="48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106"/>
      <c r="X297" s="106"/>
      <c r="Y297" s="106"/>
      <c r="Z297" s="49"/>
      <c r="AA297" s="9"/>
      <c r="AB297" s="9"/>
      <c r="AC297" s="9"/>
      <c r="AD297" s="49"/>
      <c r="AE297" s="9"/>
      <c r="AF297" s="49"/>
      <c r="AG297" s="49"/>
      <c r="AH297" s="49"/>
      <c r="AI297" s="49"/>
      <c r="AJ297" s="49"/>
      <c r="AK297" s="49"/>
      <c r="AL297" s="49"/>
      <c r="AM297" s="49"/>
      <c r="AN297" s="9"/>
      <c r="AO297" s="9"/>
      <c r="AP297" s="9"/>
      <c r="AQ297" s="9"/>
      <c r="AR297" s="9"/>
      <c r="AS297" s="9"/>
      <c r="AT297" s="9"/>
      <c r="AU297" s="9"/>
      <c r="AV297" s="49"/>
      <c r="AW297" s="49"/>
      <c r="AX297" s="49"/>
      <c r="AY297" s="49"/>
      <c r="AZ297" s="54"/>
      <c r="BA297" s="79"/>
      <c r="BB297" s="79"/>
    </row>
    <row r="298" spans="1:54" ht="16.2" thickBot="1" x14ac:dyDescent="0.35">
      <c r="A298" s="48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106"/>
      <c r="X298" s="106"/>
      <c r="Y298" s="106"/>
      <c r="Z298" s="49"/>
      <c r="AA298" s="9"/>
      <c r="AB298" s="9"/>
      <c r="AC298" s="9"/>
      <c r="AD298" s="49"/>
      <c r="AE298" s="9"/>
      <c r="AF298" s="49"/>
      <c r="AG298" s="49"/>
      <c r="AH298" s="49"/>
      <c r="AI298" s="49"/>
      <c r="AJ298" s="49"/>
      <c r="AK298" s="49"/>
      <c r="AL298" s="49"/>
      <c r="AM298" s="49"/>
      <c r="AN298" s="9"/>
      <c r="AO298" s="9"/>
      <c r="AP298" s="9"/>
      <c r="AQ298" s="9"/>
      <c r="AR298" s="9"/>
      <c r="AS298" s="9"/>
      <c r="AT298" s="9"/>
      <c r="AU298" s="9"/>
      <c r="AV298" s="49"/>
      <c r="AW298" s="49"/>
      <c r="AX298" s="49"/>
      <c r="AY298" s="49"/>
      <c r="AZ298" s="54"/>
      <c r="BA298" s="79"/>
      <c r="BB298" s="79"/>
    </row>
    <row r="299" spans="1:54" ht="16.2" thickBot="1" x14ac:dyDescent="0.35">
      <c r="A299" s="48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106"/>
      <c r="X299" s="106"/>
      <c r="Y299" s="106"/>
      <c r="Z299" s="49"/>
      <c r="AA299" s="9"/>
      <c r="AB299" s="9"/>
      <c r="AC299" s="9"/>
      <c r="AD299" s="49"/>
      <c r="AE299" s="9"/>
      <c r="AF299" s="49"/>
      <c r="AG299" s="49"/>
      <c r="AH299" s="49"/>
      <c r="AI299" s="49"/>
      <c r="AJ299" s="49"/>
      <c r="AK299" s="49"/>
      <c r="AL299" s="49"/>
      <c r="AM299" s="49"/>
      <c r="AN299" s="9"/>
      <c r="AO299" s="9"/>
      <c r="AP299" s="9"/>
      <c r="AQ299" s="9"/>
      <c r="AR299" s="9"/>
      <c r="AS299" s="9"/>
      <c r="AT299" s="9"/>
      <c r="AU299" s="9"/>
      <c r="AV299" s="49"/>
      <c r="AW299" s="49"/>
      <c r="AX299" s="49"/>
      <c r="AY299" s="49"/>
      <c r="AZ299" s="54"/>
      <c r="BA299" s="79"/>
      <c r="BB299" s="79"/>
    </row>
    <row r="300" spans="1:54" ht="16.2" thickBot="1" x14ac:dyDescent="0.35">
      <c r="A300" s="48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106"/>
      <c r="X300" s="106"/>
      <c r="Y300" s="106"/>
      <c r="Z300" s="49"/>
      <c r="AA300" s="9"/>
      <c r="AB300" s="9"/>
      <c r="AC300" s="9"/>
      <c r="AD300" s="49"/>
      <c r="AE300" s="9"/>
      <c r="AF300" s="49"/>
      <c r="AG300" s="49"/>
      <c r="AH300" s="49"/>
      <c r="AI300" s="49"/>
      <c r="AJ300" s="49"/>
      <c r="AK300" s="49"/>
      <c r="AL300" s="49"/>
      <c r="AM300" s="49"/>
      <c r="AN300" s="9"/>
      <c r="AO300" s="9"/>
      <c r="AP300" s="9"/>
      <c r="AQ300" s="9"/>
      <c r="AR300" s="9"/>
      <c r="AS300" s="9"/>
      <c r="AT300" s="9"/>
      <c r="AU300" s="9"/>
      <c r="AV300" s="49"/>
      <c r="AW300" s="49"/>
      <c r="AX300" s="49"/>
      <c r="AY300" s="49"/>
      <c r="AZ300" s="54"/>
      <c r="BA300" s="79"/>
      <c r="BB300" s="79"/>
    </row>
    <row r="301" spans="1:54" ht="16.2" thickBot="1" x14ac:dyDescent="0.35">
      <c r="A301" s="48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106"/>
      <c r="X301" s="106"/>
      <c r="Y301" s="106"/>
      <c r="Z301" s="49"/>
      <c r="AA301" s="9"/>
      <c r="AB301" s="9"/>
      <c r="AC301" s="9"/>
      <c r="AD301" s="49"/>
      <c r="AE301" s="9"/>
      <c r="AF301" s="49"/>
      <c r="AG301" s="49"/>
      <c r="AH301" s="49"/>
      <c r="AI301" s="49"/>
      <c r="AJ301" s="49"/>
      <c r="AK301" s="49"/>
      <c r="AL301" s="49"/>
      <c r="AM301" s="49"/>
      <c r="AN301" s="9"/>
      <c r="AO301" s="9"/>
      <c r="AP301" s="9"/>
      <c r="AQ301" s="9"/>
      <c r="AR301" s="9"/>
      <c r="AS301" s="9"/>
      <c r="AT301" s="9"/>
      <c r="AU301" s="9"/>
      <c r="AV301" s="49"/>
      <c r="AW301" s="49"/>
      <c r="AX301" s="49"/>
      <c r="AY301" s="49"/>
      <c r="AZ301" s="54"/>
      <c r="BA301" s="79"/>
      <c r="BB301" s="79"/>
    </row>
    <row r="302" spans="1:54" ht="16.2" thickBot="1" x14ac:dyDescent="0.35">
      <c r="A302" s="48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106"/>
      <c r="X302" s="106"/>
      <c r="Y302" s="106"/>
      <c r="Z302" s="49"/>
      <c r="AA302" s="9"/>
      <c r="AB302" s="9"/>
      <c r="AC302" s="9"/>
      <c r="AD302" s="49"/>
      <c r="AE302" s="9"/>
      <c r="AF302" s="49"/>
      <c r="AG302" s="49"/>
      <c r="AH302" s="49"/>
      <c r="AI302" s="49"/>
      <c r="AJ302" s="49"/>
      <c r="AK302" s="49"/>
      <c r="AL302" s="49"/>
      <c r="AM302" s="49"/>
      <c r="AN302" s="9"/>
      <c r="AO302" s="9"/>
      <c r="AP302" s="9"/>
      <c r="AQ302" s="9"/>
      <c r="AR302" s="9"/>
      <c r="AS302" s="9"/>
      <c r="AT302" s="9"/>
      <c r="AU302" s="9"/>
      <c r="AV302" s="49"/>
      <c r="AW302" s="49"/>
      <c r="AX302" s="49"/>
      <c r="AY302" s="49"/>
      <c r="AZ302" s="54"/>
      <c r="BA302" s="79"/>
      <c r="BB302" s="79"/>
    </row>
    <row r="303" spans="1:54" ht="16.2" thickBot="1" x14ac:dyDescent="0.35">
      <c r="A303" s="48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106"/>
      <c r="X303" s="106"/>
      <c r="Y303" s="106"/>
      <c r="Z303" s="49"/>
      <c r="AA303" s="9"/>
      <c r="AB303" s="9"/>
      <c r="AC303" s="9"/>
      <c r="AD303" s="49"/>
      <c r="AE303" s="9"/>
      <c r="AF303" s="49"/>
      <c r="AG303" s="49"/>
      <c r="AH303" s="49"/>
      <c r="AI303" s="49"/>
      <c r="AJ303" s="49"/>
      <c r="AK303" s="49"/>
      <c r="AL303" s="49"/>
      <c r="AM303" s="49"/>
      <c r="AN303" s="9"/>
      <c r="AO303" s="9"/>
      <c r="AP303" s="9"/>
      <c r="AQ303" s="9"/>
      <c r="AR303" s="9"/>
      <c r="AS303" s="9"/>
      <c r="AT303" s="9"/>
      <c r="AU303" s="9"/>
      <c r="AV303" s="49"/>
      <c r="AW303" s="49"/>
      <c r="AX303" s="49"/>
      <c r="AY303" s="49"/>
      <c r="AZ303" s="54"/>
      <c r="BA303" s="79"/>
      <c r="BB303" s="79"/>
    </row>
    <row r="304" spans="1:54" ht="16.2" thickBot="1" x14ac:dyDescent="0.35">
      <c r="A304" s="48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106"/>
      <c r="X304" s="106"/>
      <c r="Y304" s="106"/>
      <c r="Z304" s="49"/>
      <c r="AA304" s="9"/>
      <c r="AB304" s="9"/>
      <c r="AC304" s="9"/>
      <c r="AD304" s="49"/>
      <c r="AE304" s="9"/>
      <c r="AF304" s="49"/>
      <c r="AG304" s="49"/>
      <c r="AH304" s="49"/>
      <c r="AI304" s="49"/>
      <c r="AJ304" s="49"/>
      <c r="AK304" s="49"/>
      <c r="AL304" s="49"/>
      <c r="AM304" s="49"/>
      <c r="AN304" s="9"/>
      <c r="AO304" s="9"/>
      <c r="AP304" s="9"/>
      <c r="AQ304" s="9"/>
      <c r="AR304" s="9"/>
      <c r="AS304" s="9"/>
      <c r="AT304" s="9"/>
      <c r="AU304" s="9"/>
      <c r="AV304" s="49"/>
      <c r="AW304" s="49"/>
      <c r="AX304" s="49"/>
      <c r="AY304" s="49"/>
      <c r="AZ304" s="54"/>
      <c r="BA304" s="79"/>
      <c r="BB304" s="79"/>
    </row>
    <row r="305" spans="1:54" ht="16.2" thickBot="1" x14ac:dyDescent="0.35">
      <c r="A305" s="48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106"/>
      <c r="X305" s="106"/>
      <c r="Y305" s="106"/>
      <c r="Z305" s="49"/>
      <c r="AA305" s="9"/>
      <c r="AB305" s="9"/>
      <c r="AC305" s="9"/>
      <c r="AD305" s="49"/>
      <c r="AE305" s="9"/>
      <c r="AF305" s="49"/>
      <c r="AG305" s="49"/>
      <c r="AH305" s="49"/>
      <c r="AI305" s="49"/>
      <c r="AJ305" s="49"/>
      <c r="AK305" s="49"/>
      <c r="AL305" s="49"/>
      <c r="AM305" s="49"/>
      <c r="AN305" s="9"/>
      <c r="AO305" s="9"/>
      <c r="AP305" s="9"/>
      <c r="AQ305" s="9"/>
      <c r="AR305" s="9"/>
      <c r="AS305" s="9"/>
      <c r="AT305" s="9"/>
      <c r="AU305" s="9"/>
      <c r="AV305" s="49"/>
      <c r="AW305" s="49"/>
      <c r="AX305" s="49"/>
      <c r="AY305" s="49"/>
      <c r="AZ305" s="54"/>
      <c r="BA305" s="79"/>
      <c r="BB305" s="79"/>
    </row>
    <row r="306" spans="1:54" ht="16.2" thickBot="1" x14ac:dyDescent="0.35">
      <c r="A306" s="48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106"/>
      <c r="X306" s="106"/>
      <c r="Y306" s="106"/>
      <c r="Z306" s="49"/>
      <c r="AA306" s="9"/>
      <c r="AB306" s="9"/>
      <c r="AC306" s="9"/>
      <c r="AD306" s="49"/>
      <c r="AE306" s="9"/>
      <c r="AF306" s="49"/>
      <c r="AG306" s="49"/>
      <c r="AH306" s="49"/>
      <c r="AI306" s="49"/>
      <c r="AJ306" s="49"/>
      <c r="AK306" s="49"/>
      <c r="AL306" s="49"/>
      <c r="AM306" s="49"/>
      <c r="AN306" s="9"/>
      <c r="AO306" s="9"/>
      <c r="AP306" s="9"/>
      <c r="AQ306" s="9"/>
      <c r="AR306" s="9"/>
      <c r="AS306" s="9"/>
      <c r="AT306" s="9"/>
      <c r="AU306" s="9"/>
      <c r="AV306" s="49"/>
      <c r="AW306" s="49"/>
      <c r="AX306" s="49"/>
      <c r="AY306" s="49"/>
      <c r="AZ306" s="54"/>
      <c r="BA306" s="79"/>
      <c r="BB306" s="79"/>
    </row>
    <row r="307" spans="1:54" ht="16.2" thickBot="1" x14ac:dyDescent="0.35">
      <c r="A307" s="48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106"/>
      <c r="X307" s="106"/>
      <c r="Y307" s="106"/>
      <c r="Z307" s="49"/>
      <c r="AA307" s="9"/>
      <c r="AB307" s="9"/>
      <c r="AC307" s="9"/>
      <c r="AD307" s="49"/>
      <c r="AE307" s="9"/>
      <c r="AF307" s="49"/>
      <c r="AG307" s="49"/>
      <c r="AH307" s="49"/>
      <c r="AI307" s="49"/>
      <c r="AJ307" s="49"/>
      <c r="AK307" s="49"/>
      <c r="AL307" s="49"/>
      <c r="AM307" s="49"/>
      <c r="AN307" s="9"/>
      <c r="AO307" s="9"/>
      <c r="AP307" s="9"/>
      <c r="AQ307" s="9"/>
      <c r="AR307" s="9"/>
      <c r="AS307" s="9"/>
      <c r="AT307" s="9"/>
      <c r="AU307" s="9"/>
      <c r="AV307" s="49"/>
      <c r="AW307" s="49"/>
      <c r="AX307" s="49"/>
      <c r="AY307" s="49"/>
      <c r="AZ307" s="54"/>
      <c r="BA307" s="79"/>
      <c r="BB307" s="79"/>
    </row>
    <row r="308" spans="1:54" ht="16.2" thickBot="1" x14ac:dyDescent="0.35">
      <c r="A308" s="48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106"/>
      <c r="X308" s="106"/>
      <c r="Y308" s="106"/>
      <c r="Z308" s="49"/>
      <c r="AA308" s="9"/>
      <c r="AB308" s="9"/>
      <c r="AC308" s="9"/>
      <c r="AD308" s="49"/>
      <c r="AE308" s="9"/>
      <c r="AF308" s="49"/>
      <c r="AG308" s="49"/>
      <c r="AH308" s="49"/>
      <c r="AI308" s="49"/>
      <c r="AJ308" s="49"/>
      <c r="AK308" s="49"/>
      <c r="AL308" s="49"/>
      <c r="AM308" s="49"/>
      <c r="AN308" s="9"/>
      <c r="AO308" s="9"/>
      <c r="AP308" s="9"/>
      <c r="AQ308" s="9"/>
      <c r="AR308" s="9"/>
      <c r="AS308" s="9"/>
      <c r="AT308" s="9"/>
      <c r="AU308" s="9"/>
      <c r="AV308" s="49"/>
      <c r="AW308" s="49"/>
      <c r="AX308" s="49"/>
      <c r="AY308" s="49"/>
      <c r="AZ308" s="54"/>
      <c r="BA308" s="79"/>
      <c r="BB308" s="79"/>
    </row>
    <row r="309" spans="1:54" ht="16.2" thickBot="1" x14ac:dyDescent="0.35">
      <c r="A309" s="48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106"/>
      <c r="X309" s="106"/>
      <c r="Y309" s="106"/>
      <c r="Z309" s="49"/>
      <c r="AA309" s="9"/>
      <c r="AB309" s="9"/>
      <c r="AC309" s="9"/>
      <c r="AD309" s="49"/>
      <c r="AE309" s="9"/>
      <c r="AF309" s="49"/>
      <c r="AG309" s="49"/>
      <c r="AH309" s="49"/>
      <c r="AI309" s="49"/>
      <c r="AJ309" s="49"/>
      <c r="AK309" s="49"/>
      <c r="AL309" s="49"/>
      <c r="AM309" s="49"/>
      <c r="AN309" s="9"/>
      <c r="AO309" s="9"/>
      <c r="AP309" s="9"/>
      <c r="AQ309" s="9"/>
      <c r="AR309" s="9"/>
      <c r="AS309" s="9"/>
      <c r="AT309" s="9"/>
      <c r="AU309" s="9"/>
      <c r="AV309" s="49"/>
      <c r="AW309" s="49"/>
      <c r="AX309" s="49"/>
      <c r="AY309" s="49"/>
      <c r="AZ309" s="54"/>
      <c r="BA309" s="79"/>
      <c r="BB309" s="79"/>
    </row>
    <row r="310" spans="1:54" ht="16.2" thickBot="1" x14ac:dyDescent="0.35">
      <c r="A310" s="48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106"/>
      <c r="X310" s="106"/>
      <c r="Y310" s="106"/>
      <c r="Z310" s="49"/>
      <c r="AA310" s="9"/>
      <c r="AB310" s="9"/>
      <c r="AC310" s="9"/>
      <c r="AD310" s="49"/>
      <c r="AE310" s="9"/>
      <c r="AF310" s="49"/>
      <c r="AG310" s="49"/>
      <c r="AH310" s="49"/>
      <c r="AI310" s="49"/>
      <c r="AJ310" s="49"/>
      <c r="AK310" s="49"/>
      <c r="AL310" s="49"/>
      <c r="AM310" s="49"/>
      <c r="AN310" s="9"/>
      <c r="AO310" s="9"/>
      <c r="AP310" s="9"/>
      <c r="AQ310" s="9"/>
      <c r="AR310" s="9"/>
      <c r="AS310" s="9"/>
      <c r="AT310" s="9"/>
      <c r="AU310" s="9"/>
      <c r="AV310" s="49"/>
      <c r="AW310" s="49"/>
      <c r="AX310" s="49"/>
      <c r="AY310" s="49"/>
      <c r="AZ310" s="54"/>
      <c r="BA310" s="79"/>
      <c r="BB310" s="79"/>
    </row>
    <row r="311" spans="1:54" ht="16.2" thickBot="1" x14ac:dyDescent="0.35">
      <c r="A311" s="48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106"/>
      <c r="X311" s="106"/>
      <c r="Y311" s="106"/>
      <c r="Z311" s="49"/>
      <c r="AA311" s="9"/>
      <c r="AB311" s="9"/>
      <c r="AC311" s="9"/>
      <c r="AD311" s="49"/>
      <c r="AE311" s="9"/>
      <c r="AF311" s="49"/>
      <c r="AG311" s="49"/>
      <c r="AH311" s="49"/>
      <c r="AI311" s="49"/>
      <c r="AJ311" s="49"/>
      <c r="AK311" s="49"/>
      <c r="AL311" s="49"/>
      <c r="AM311" s="49"/>
      <c r="AN311" s="9"/>
      <c r="AO311" s="9"/>
      <c r="AP311" s="9"/>
      <c r="AQ311" s="9"/>
      <c r="AR311" s="9"/>
      <c r="AS311" s="9"/>
      <c r="AT311" s="9"/>
      <c r="AU311" s="9"/>
      <c r="AV311" s="49"/>
      <c r="AW311" s="49"/>
      <c r="AX311" s="49"/>
      <c r="AY311" s="49"/>
      <c r="AZ311" s="54"/>
      <c r="BA311" s="79"/>
      <c r="BB311" s="79"/>
    </row>
    <row r="312" spans="1:54" ht="16.2" thickBot="1" x14ac:dyDescent="0.35">
      <c r="A312" s="48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106"/>
      <c r="X312" s="106"/>
      <c r="Y312" s="106"/>
      <c r="Z312" s="49"/>
      <c r="AA312" s="9"/>
      <c r="AB312" s="9"/>
      <c r="AC312" s="9"/>
      <c r="AD312" s="49"/>
      <c r="AE312" s="9"/>
      <c r="AF312" s="49"/>
      <c r="AG312" s="49"/>
      <c r="AH312" s="49"/>
      <c r="AI312" s="49"/>
      <c r="AJ312" s="49"/>
      <c r="AK312" s="49"/>
      <c r="AL312" s="49"/>
      <c r="AM312" s="49"/>
      <c r="AN312" s="9"/>
      <c r="AO312" s="9"/>
      <c r="AP312" s="9"/>
      <c r="AQ312" s="9"/>
      <c r="AR312" s="9"/>
      <c r="AS312" s="9"/>
      <c r="AT312" s="9"/>
      <c r="AU312" s="9"/>
      <c r="AV312" s="49"/>
      <c r="AW312" s="49"/>
      <c r="AX312" s="49"/>
      <c r="AY312" s="49"/>
      <c r="AZ312" s="54"/>
      <c r="BA312" s="79"/>
      <c r="BB312" s="79"/>
    </row>
    <row r="313" spans="1:54" ht="16.2" thickBot="1" x14ac:dyDescent="0.35">
      <c r="A313" s="48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106"/>
      <c r="X313" s="106"/>
      <c r="Y313" s="106"/>
      <c r="Z313" s="49"/>
      <c r="AA313" s="9"/>
      <c r="AB313" s="9"/>
      <c r="AC313" s="9"/>
      <c r="AD313" s="49"/>
      <c r="AE313" s="9"/>
      <c r="AF313" s="49"/>
      <c r="AG313" s="49"/>
      <c r="AH313" s="49"/>
      <c r="AI313" s="49"/>
      <c r="AJ313" s="49"/>
      <c r="AK313" s="49"/>
      <c r="AL313" s="49"/>
      <c r="AM313" s="49"/>
      <c r="AN313" s="9"/>
      <c r="AO313" s="9"/>
      <c r="AP313" s="9"/>
      <c r="AQ313" s="9"/>
      <c r="AR313" s="9"/>
      <c r="AS313" s="9"/>
      <c r="AT313" s="9"/>
      <c r="AU313" s="9"/>
      <c r="AV313" s="49"/>
      <c r="AW313" s="49"/>
      <c r="AX313" s="49"/>
      <c r="AY313" s="49"/>
      <c r="AZ313" s="54"/>
      <c r="BA313" s="79"/>
      <c r="BB313" s="79"/>
    </row>
    <row r="314" spans="1:54" ht="16.2" thickBot="1" x14ac:dyDescent="0.35">
      <c r="A314" s="48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106"/>
      <c r="X314" s="106"/>
      <c r="Y314" s="106"/>
      <c r="Z314" s="49"/>
      <c r="AA314" s="9"/>
      <c r="AB314" s="9"/>
      <c r="AC314" s="9"/>
      <c r="AD314" s="49"/>
      <c r="AE314" s="9"/>
      <c r="AF314" s="49"/>
      <c r="AG314" s="49"/>
      <c r="AH314" s="49"/>
      <c r="AI314" s="49"/>
      <c r="AJ314" s="49"/>
      <c r="AK314" s="49"/>
      <c r="AL314" s="49"/>
      <c r="AM314" s="49"/>
      <c r="AN314" s="9"/>
      <c r="AO314" s="9"/>
      <c r="AP314" s="9"/>
      <c r="AQ314" s="9"/>
      <c r="AR314" s="9"/>
      <c r="AS314" s="9"/>
      <c r="AT314" s="9"/>
      <c r="AU314" s="9"/>
      <c r="AV314" s="49"/>
      <c r="AW314" s="49"/>
      <c r="AX314" s="49"/>
      <c r="AY314" s="49"/>
      <c r="AZ314" s="54"/>
      <c r="BA314" s="79"/>
      <c r="BB314" s="79"/>
    </row>
    <row r="315" spans="1:54" ht="16.2" thickBot="1" x14ac:dyDescent="0.35">
      <c r="A315" s="48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106"/>
      <c r="X315" s="106"/>
      <c r="Y315" s="106"/>
      <c r="Z315" s="49"/>
      <c r="AA315" s="9"/>
      <c r="AB315" s="9"/>
      <c r="AC315" s="9"/>
      <c r="AD315" s="49"/>
      <c r="AE315" s="9"/>
      <c r="AF315" s="49"/>
      <c r="AG315" s="49"/>
      <c r="AH315" s="49"/>
      <c r="AI315" s="49"/>
      <c r="AJ315" s="49"/>
      <c r="AK315" s="49"/>
      <c r="AL315" s="49"/>
      <c r="AM315" s="49"/>
      <c r="AN315" s="9"/>
      <c r="AO315" s="9"/>
      <c r="AP315" s="9"/>
      <c r="AQ315" s="9"/>
      <c r="AR315" s="9"/>
      <c r="AS315" s="9"/>
      <c r="AT315" s="9"/>
      <c r="AU315" s="9"/>
      <c r="AV315" s="49"/>
      <c r="AW315" s="49"/>
      <c r="AX315" s="49"/>
      <c r="AY315" s="49"/>
      <c r="AZ315" s="54"/>
      <c r="BA315" s="79"/>
      <c r="BB315" s="79"/>
    </row>
    <row r="316" spans="1:54" ht="16.2" thickBot="1" x14ac:dyDescent="0.35">
      <c r="A316" s="48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106"/>
      <c r="X316" s="106"/>
      <c r="Y316" s="106"/>
      <c r="Z316" s="49"/>
      <c r="AA316" s="9"/>
      <c r="AB316" s="9"/>
      <c r="AC316" s="9"/>
      <c r="AD316" s="49"/>
      <c r="AE316" s="9"/>
      <c r="AF316" s="49"/>
      <c r="AG316" s="49"/>
      <c r="AH316" s="49"/>
      <c r="AI316" s="49"/>
      <c r="AJ316" s="49"/>
      <c r="AK316" s="49"/>
      <c r="AL316" s="49"/>
      <c r="AM316" s="49"/>
      <c r="AN316" s="9"/>
      <c r="AO316" s="9"/>
      <c r="AP316" s="9"/>
      <c r="AQ316" s="9"/>
      <c r="AR316" s="9"/>
      <c r="AS316" s="9"/>
      <c r="AT316" s="9"/>
      <c r="AU316" s="9"/>
      <c r="AV316" s="49"/>
      <c r="AW316" s="49"/>
      <c r="AX316" s="49"/>
      <c r="AY316" s="49"/>
      <c r="AZ316" s="54"/>
      <c r="BA316" s="79"/>
      <c r="BB316" s="79"/>
    </row>
    <row r="317" spans="1:54" ht="16.2" thickBot="1" x14ac:dyDescent="0.35">
      <c r="A317" s="48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106"/>
      <c r="X317" s="106"/>
      <c r="Y317" s="106"/>
      <c r="Z317" s="49"/>
      <c r="AA317" s="9"/>
      <c r="AB317" s="9"/>
      <c r="AC317" s="9"/>
      <c r="AD317" s="49"/>
      <c r="AE317" s="9"/>
      <c r="AF317" s="49"/>
      <c r="AG317" s="49"/>
      <c r="AH317" s="49"/>
      <c r="AI317" s="49"/>
      <c r="AJ317" s="49"/>
      <c r="AK317" s="49"/>
      <c r="AL317" s="49"/>
      <c r="AM317" s="49"/>
      <c r="AN317" s="9"/>
      <c r="AO317" s="9"/>
      <c r="AP317" s="9"/>
      <c r="AQ317" s="9"/>
      <c r="AR317" s="9"/>
      <c r="AS317" s="9"/>
      <c r="AT317" s="9"/>
      <c r="AU317" s="9"/>
      <c r="AV317" s="49"/>
      <c r="AW317" s="49"/>
      <c r="AX317" s="49"/>
      <c r="AY317" s="49"/>
      <c r="AZ317" s="54"/>
      <c r="BA317" s="79"/>
      <c r="BB317" s="79"/>
    </row>
    <row r="318" spans="1:54" ht="16.2" thickBot="1" x14ac:dyDescent="0.35">
      <c r="A318" s="48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106"/>
      <c r="X318" s="106"/>
      <c r="Y318" s="106"/>
      <c r="Z318" s="49"/>
      <c r="AA318" s="9"/>
      <c r="AB318" s="9"/>
      <c r="AC318" s="9"/>
      <c r="AD318" s="49"/>
      <c r="AE318" s="9"/>
      <c r="AF318" s="49"/>
      <c r="AG318" s="49"/>
      <c r="AH318" s="49"/>
      <c r="AI318" s="49"/>
      <c r="AJ318" s="49"/>
      <c r="AK318" s="49"/>
      <c r="AL318" s="49"/>
      <c r="AM318" s="49"/>
      <c r="AN318" s="9"/>
      <c r="AO318" s="9"/>
      <c r="AP318" s="9"/>
      <c r="AQ318" s="9"/>
      <c r="AR318" s="9"/>
      <c r="AS318" s="9"/>
      <c r="AT318" s="9"/>
      <c r="AU318" s="9"/>
      <c r="AV318" s="49"/>
      <c r="AW318" s="49"/>
      <c r="AX318" s="49"/>
      <c r="AY318" s="49"/>
      <c r="AZ318" s="54"/>
      <c r="BA318" s="79"/>
      <c r="BB318" s="79"/>
    </row>
    <row r="319" spans="1:54" ht="16.2" thickBot="1" x14ac:dyDescent="0.35">
      <c r="A319" s="48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106"/>
      <c r="X319" s="106"/>
      <c r="Y319" s="106"/>
      <c r="Z319" s="49"/>
      <c r="AA319" s="9"/>
      <c r="AB319" s="9"/>
      <c r="AC319" s="9"/>
      <c r="AD319" s="49"/>
      <c r="AE319" s="9"/>
      <c r="AF319" s="49"/>
      <c r="AG319" s="49"/>
      <c r="AH319" s="49"/>
      <c r="AI319" s="49"/>
      <c r="AJ319" s="49"/>
      <c r="AK319" s="49"/>
      <c r="AL319" s="49"/>
      <c r="AM319" s="49"/>
      <c r="AN319" s="9"/>
      <c r="AO319" s="9"/>
      <c r="AP319" s="9"/>
      <c r="AQ319" s="9"/>
      <c r="AR319" s="9"/>
      <c r="AS319" s="9"/>
      <c r="AT319" s="9"/>
      <c r="AU319" s="9"/>
      <c r="AV319" s="49"/>
      <c r="AW319" s="49"/>
      <c r="AX319" s="49"/>
      <c r="AY319" s="49"/>
      <c r="AZ319" s="54"/>
      <c r="BA319" s="79"/>
      <c r="BB319" s="79"/>
    </row>
    <row r="320" spans="1:54" ht="16.2" thickBot="1" x14ac:dyDescent="0.35">
      <c r="A320" s="48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106"/>
      <c r="X320" s="106"/>
      <c r="Y320" s="106"/>
      <c r="Z320" s="49"/>
      <c r="AA320" s="9"/>
      <c r="AB320" s="9"/>
      <c r="AC320" s="9"/>
      <c r="AD320" s="49"/>
      <c r="AE320" s="9"/>
      <c r="AF320" s="49"/>
      <c r="AG320" s="49"/>
      <c r="AH320" s="49"/>
      <c r="AI320" s="49"/>
      <c r="AJ320" s="49"/>
      <c r="AK320" s="49"/>
      <c r="AL320" s="49"/>
      <c r="AM320" s="49"/>
      <c r="AN320" s="9"/>
      <c r="AO320" s="9"/>
      <c r="AP320" s="9"/>
      <c r="AQ320" s="9"/>
      <c r="AR320" s="9"/>
      <c r="AS320" s="9"/>
      <c r="AT320" s="9"/>
      <c r="AU320" s="9"/>
      <c r="AV320" s="49"/>
      <c r="AW320" s="49"/>
      <c r="AX320" s="49"/>
      <c r="AY320" s="49"/>
      <c r="AZ320" s="54"/>
      <c r="BA320" s="79"/>
      <c r="BB320" s="79"/>
    </row>
    <row r="321" spans="1:54" ht="16.2" thickBot="1" x14ac:dyDescent="0.35">
      <c r="A321" s="48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106"/>
      <c r="X321" s="106"/>
      <c r="Y321" s="106"/>
      <c r="Z321" s="49"/>
      <c r="AA321" s="9"/>
      <c r="AB321" s="9"/>
      <c r="AC321" s="9"/>
      <c r="AD321" s="49"/>
      <c r="AE321" s="9"/>
      <c r="AF321" s="49"/>
      <c r="AG321" s="49"/>
      <c r="AH321" s="49"/>
      <c r="AI321" s="49"/>
      <c r="AJ321" s="49"/>
      <c r="AK321" s="49"/>
      <c r="AL321" s="49"/>
      <c r="AM321" s="49"/>
      <c r="AN321" s="9"/>
      <c r="AO321" s="9"/>
      <c r="AP321" s="9"/>
      <c r="AQ321" s="9"/>
      <c r="AR321" s="9"/>
      <c r="AS321" s="9"/>
      <c r="AT321" s="9"/>
      <c r="AU321" s="9"/>
      <c r="AV321" s="49"/>
      <c r="AW321" s="49"/>
      <c r="AX321" s="49"/>
      <c r="AY321" s="49"/>
      <c r="AZ321" s="54"/>
      <c r="BA321" s="79"/>
      <c r="BB321" s="79"/>
    </row>
    <row r="322" spans="1:54" ht="16.2" thickBot="1" x14ac:dyDescent="0.35">
      <c r="A322" s="48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106"/>
      <c r="X322" s="106"/>
      <c r="Y322" s="106"/>
      <c r="Z322" s="49"/>
      <c r="AA322" s="9"/>
      <c r="AB322" s="9"/>
      <c r="AC322" s="9"/>
      <c r="AD322" s="49"/>
      <c r="AE322" s="9"/>
      <c r="AF322" s="49"/>
      <c r="AG322" s="49"/>
      <c r="AH322" s="49"/>
      <c r="AI322" s="49"/>
      <c r="AJ322" s="49"/>
      <c r="AK322" s="49"/>
      <c r="AL322" s="49"/>
      <c r="AM322" s="49"/>
      <c r="AN322" s="9"/>
      <c r="AO322" s="9"/>
      <c r="AP322" s="9"/>
      <c r="AQ322" s="9"/>
      <c r="AR322" s="9"/>
      <c r="AS322" s="9"/>
      <c r="AT322" s="9"/>
      <c r="AU322" s="9"/>
      <c r="AV322" s="49"/>
      <c r="AW322" s="49"/>
      <c r="AX322" s="49"/>
      <c r="AY322" s="49"/>
      <c r="AZ322" s="54"/>
      <c r="BA322" s="79"/>
      <c r="BB322" s="79"/>
    </row>
    <row r="323" spans="1:54" ht="16.2" thickBot="1" x14ac:dyDescent="0.35">
      <c r="A323" s="48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106"/>
      <c r="X323" s="106"/>
      <c r="Y323" s="106"/>
      <c r="Z323" s="49"/>
      <c r="AA323" s="9"/>
      <c r="AB323" s="9"/>
      <c r="AC323" s="9"/>
      <c r="AD323" s="49"/>
      <c r="AE323" s="9"/>
      <c r="AF323" s="49"/>
      <c r="AG323" s="49"/>
      <c r="AH323" s="49"/>
      <c r="AI323" s="49"/>
      <c r="AJ323" s="49"/>
      <c r="AK323" s="49"/>
      <c r="AL323" s="49"/>
      <c r="AM323" s="49"/>
      <c r="AN323" s="9"/>
      <c r="AO323" s="9"/>
      <c r="AP323" s="9"/>
      <c r="AQ323" s="9"/>
      <c r="AR323" s="9"/>
      <c r="AS323" s="9"/>
      <c r="AT323" s="9"/>
      <c r="AU323" s="9"/>
      <c r="AV323" s="49"/>
      <c r="AW323" s="49"/>
      <c r="AX323" s="49"/>
      <c r="AY323" s="49"/>
      <c r="AZ323" s="54"/>
      <c r="BA323" s="79"/>
      <c r="BB323" s="79"/>
    </row>
    <row r="324" spans="1:54" ht="16.2" thickBot="1" x14ac:dyDescent="0.3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106"/>
      <c r="X324" s="106"/>
      <c r="Y324" s="106"/>
      <c r="Z324" s="49"/>
      <c r="AA324" s="9"/>
      <c r="AB324" s="9"/>
      <c r="AC324" s="9"/>
      <c r="AD324" s="49"/>
      <c r="AE324" s="9"/>
      <c r="AF324" s="49"/>
      <c r="AG324" s="49"/>
      <c r="AH324" s="49"/>
      <c r="AI324" s="49"/>
      <c r="AJ324" s="49"/>
      <c r="AK324" s="49"/>
      <c r="AL324" s="49"/>
      <c r="AM324" s="49"/>
      <c r="AN324" s="9"/>
      <c r="AO324" s="9"/>
      <c r="AP324" s="9"/>
      <c r="AQ324" s="9"/>
      <c r="AR324" s="9"/>
      <c r="AS324" s="9"/>
      <c r="AT324" s="9"/>
      <c r="AU324" s="9"/>
      <c r="AV324" s="49"/>
      <c r="AW324" s="49"/>
      <c r="AX324" s="49"/>
      <c r="AY324" s="49"/>
      <c r="AZ324" s="54"/>
      <c r="BA324" s="79"/>
      <c r="BB324" s="79"/>
    </row>
    <row r="325" spans="1:54" ht="16.2" thickBot="1" x14ac:dyDescent="0.35">
      <c r="A325" s="48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106"/>
      <c r="X325" s="106"/>
      <c r="Y325" s="106"/>
      <c r="Z325" s="49"/>
      <c r="AA325" s="9"/>
      <c r="AB325" s="9"/>
      <c r="AC325" s="9"/>
      <c r="AD325" s="49"/>
      <c r="AE325" s="9"/>
      <c r="AF325" s="49"/>
      <c r="AG325" s="49"/>
      <c r="AH325" s="49"/>
      <c r="AI325" s="49"/>
      <c r="AJ325" s="49"/>
      <c r="AK325" s="49"/>
      <c r="AL325" s="49"/>
      <c r="AM325" s="49"/>
      <c r="AN325" s="9"/>
      <c r="AO325" s="9"/>
      <c r="AP325" s="9"/>
      <c r="AQ325" s="9"/>
      <c r="AR325" s="9"/>
      <c r="AS325" s="9"/>
      <c r="AT325" s="9"/>
      <c r="AU325" s="9"/>
      <c r="AV325" s="49"/>
      <c r="AW325" s="49"/>
      <c r="AX325" s="49"/>
      <c r="AY325" s="49"/>
      <c r="AZ325" s="54"/>
      <c r="BA325" s="79"/>
      <c r="BB325" s="79"/>
    </row>
    <row r="326" spans="1:54" ht="16.2" thickBot="1" x14ac:dyDescent="0.35">
      <c r="A326" s="48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106"/>
      <c r="X326" s="106"/>
      <c r="Y326" s="106"/>
      <c r="Z326" s="49"/>
      <c r="AA326" s="9"/>
      <c r="AB326" s="9"/>
      <c r="AC326" s="9"/>
      <c r="AD326" s="49"/>
      <c r="AE326" s="9"/>
      <c r="AF326" s="49"/>
      <c r="AG326" s="49"/>
      <c r="AH326" s="49"/>
      <c r="AI326" s="49"/>
      <c r="AJ326" s="49"/>
      <c r="AK326" s="49"/>
      <c r="AL326" s="49"/>
      <c r="AM326" s="49"/>
      <c r="AN326" s="9"/>
      <c r="AO326" s="9"/>
      <c r="AP326" s="9"/>
      <c r="AQ326" s="9"/>
      <c r="AR326" s="9"/>
      <c r="AS326" s="9"/>
      <c r="AT326" s="9"/>
      <c r="AU326" s="9"/>
      <c r="AV326" s="49"/>
      <c r="AW326" s="49"/>
      <c r="AX326" s="49"/>
      <c r="AY326" s="49"/>
      <c r="AZ326" s="54"/>
      <c r="BA326" s="79"/>
      <c r="BB326" s="79"/>
    </row>
    <row r="327" spans="1:54" ht="16.2" thickBot="1" x14ac:dyDescent="0.35">
      <c r="A327" s="48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106"/>
      <c r="X327" s="106"/>
      <c r="Y327" s="106"/>
      <c r="Z327" s="49"/>
      <c r="AA327" s="9"/>
      <c r="AB327" s="9"/>
      <c r="AC327" s="9"/>
      <c r="AD327" s="49"/>
      <c r="AE327" s="9"/>
      <c r="AF327" s="49"/>
      <c r="AG327" s="49"/>
      <c r="AH327" s="49"/>
      <c r="AI327" s="49"/>
      <c r="AJ327" s="49"/>
      <c r="AK327" s="49"/>
      <c r="AL327" s="49"/>
      <c r="AM327" s="49"/>
      <c r="AN327" s="9"/>
      <c r="AO327" s="9"/>
      <c r="AP327" s="9"/>
      <c r="AQ327" s="9"/>
      <c r="AR327" s="9"/>
      <c r="AS327" s="9"/>
      <c r="AT327" s="9"/>
      <c r="AU327" s="9"/>
      <c r="AV327" s="49"/>
      <c r="AW327" s="49"/>
      <c r="AX327" s="49"/>
      <c r="AY327" s="49"/>
      <c r="AZ327" s="54"/>
      <c r="BA327" s="79"/>
      <c r="BB327" s="79"/>
    </row>
    <row r="328" spans="1:54" ht="16.2" thickBot="1" x14ac:dyDescent="0.35">
      <c r="A328" s="48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106"/>
      <c r="X328" s="106"/>
      <c r="Y328" s="106"/>
      <c r="Z328" s="49"/>
      <c r="AA328" s="9"/>
      <c r="AB328" s="9"/>
      <c r="AC328" s="9"/>
      <c r="AD328" s="49"/>
      <c r="AE328" s="9"/>
      <c r="AF328" s="49"/>
      <c r="AG328" s="49"/>
      <c r="AH328" s="49"/>
      <c r="AI328" s="49"/>
      <c r="AJ328" s="49"/>
      <c r="AK328" s="49"/>
      <c r="AL328" s="49"/>
      <c r="AM328" s="49"/>
      <c r="AN328" s="9"/>
      <c r="AO328" s="9"/>
      <c r="AP328" s="9"/>
      <c r="AQ328" s="9"/>
      <c r="AR328" s="9"/>
      <c r="AS328" s="9"/>
      <c r="AT328" s="9"/>
      <c r="AU328" s="9"/>
      <c r="AV328" s="49"/>
      <c r="AW328" s="49"/>
      <c r="AX328" s="49"/>
      <c r="AY328" s="49"/>
      <c r="AZ328" s="54"/>
      <c r="BA328" s="79"/>
      <c r="BB328" s="79"/>
    </row>
    <row r="329" spans="1:54" ht="16.2" thickBot="1" x14ac:dyDescent="0.35">
      <c r="A329" s="48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106"/>
      <c r="X329" s="106"/>
      <c r="Y329" s="106"/>
      <c r="Z329" s="49"/>
      <c r="AA329" s="9"/>
      <c r="AB329" s="9"/>
      <c r="AC329" s="9"/>
      <c r="AD329" s="49"/>
      <c r="AE329" s="9"/>
      <c r="AF329" s="49"/>
      <c r="AG329" s="49"/>
      <c r="AH329" s="49"/>
      <c r="AI329" s="49"/>
      <c r="AJ329" s="49"/>
      <c r="AK329" s="49"/>
      <c r="AL329" s="49"/>
      <c r="AM329" s="49"/>
      <c r="AN329" s="9"/>
      <c r="AO329" s="9"/>
      <c r="AP329" s="9"/>
      <c r="AQ329" s="9"/>
      <c r="AR329" s="9"/>
      <c r="AS329" s="9"/>
      <c r="AT329" s="9"/>
      <c r="AU329" s="9"/>
      <c r="AV329" s="49"/>
      <c r="AW329" s="49"/>
      <c r="AX329" s="49"/>
      <c r="AY329" s="49"/>
      <c r="AZ329" s="54"/>
      <c r="BA329" s="79"/>
      <c r="BB329" s="79"/>
    </row>
    <row r="330" spans="1:54" ht="16.2" thickBot="1" x14ac:dyDescent="0.35">
      <c r="A330" s="48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106"/>
      <c r="X330" s="106"/>
      <c r="Y330" s="106"/>
      <c r="Z330" s="49"/>
      <c r="AA330" s="9"/>
      <c r="AB330" s="9"/>
      <c r="AC330" s="9"/>
      <c r="AD330" s="49"/>
      <c r="AE330" s="9"/>
      <c r="AF330" s="49"/>
      <c r="AG330" s="49"/>
      <c r="AH330" s="49"/>
      <c r="AI330" s="49"/>
      <c r="AJ330" s="49"/>
      <c r="AK330" s="49"/>
      <c r="AL330" s="49"/>
      <c r="AM330" s="49"/>
      <c r="AN330" s="9"/>
      <c r="AO330" s="9"/>
      <c r="AP330" s="9"/>
      <c r="AQ330" s="9"/>
      <c r="AR330" s="9"/>
      <c r="AS330" s="9"/>
      <c r="AT330" s="9"/>
      <c r="AU330" s="9"/>
      <c r="AV330" s="49"/>
      <c r="AW330" s="49"/>
      <c r="AX330" s="49"/>
      <c r="AY330" s="49"/>
      <c r="AZ330" s="54"/>
      <c r="BA330" s="79"/>
      <c r="BB330" s="79"/>
    </row>
    <row r="331" spans="1:54" ht="16.2" thickBot="1" x14ac:dyDescent="0.35">
      <c r="A331" s="48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106"/>
      <c r="X331" s="106"/>
      <c r="Y331" s="106"/>
      <c r="Z331" s="49"/>
      <c r="AA331" s="9"/>
      <c r="AB331" s="9"/>
      <c r="AC331" s="9"/>
      <c r="AD331" s="49"/>
      <c r="AE331" s="9"/>
      <c r="AF331" s="49"/>
      <c r="AG331" s="49"/>
      <c r="AH331" s="49"/>
      <c r="AI331" s="49"/>
      <c r="AJ331" s="49"/>
      <c r="AK331" s="49"/>
      <c r="AL331" s="49"/>
      <c r="AM331" s="49"/>
      <c r="AN331" s="9"/>
      <c r="AO331" s="9"/>
      <c r="AP331" s="9"/>
      <c r="AQ331" s="9"/>
      <c r="AR331" s="9"/>
      <c r="AS331" s="9"/>
      <c r="AT331" s="9"/>
      <c r="AU331" s="9"/>
      <c r="AV331" s="49"/>
      <c r="AW331" s="49"/>
      <c r="AX331" s="49"/>
      <c r="AY331" s="49"/>
      <c r="AZ331" s="54"/>
      <c r="BA331" s="79"/>
      <c r="BB331" s="79"/>
    </row>
    <row r="332" spans="1:54" ht="16.2" thickBot="1" x14ac:dyDescent="0.35">
      <c r="A332" s="48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106"/>
      <c r="X332" s="106"/>
      <c r="Y332" s="106"/>
      <c r="Z332" s="49"/>
      <c r="AA332" s="9"/>
      <c r="AB332" s="9"/>
      <c r="AC332" s="9"/>
      <c r="AD332" s="49"/>
      <c r="AE332" s="9"/>
      <c r="AF332" s="49"/>
      <c r="AG332" s="49"/>
      <c r="AH332" s="49"/>
      <c r="AI332" s="49"/>
      <c r="AJ332" s="49"/>
      <c r="AK332" s="49"/>
      <c r="AL332" s="49"/>
      <c r="AM332" s="49"/>
      <c r="AN332" s="9"/>
      <c r="AO332" s="9"/>
      <c r="AP332" s="9"/>
      <c r="AQ332" s="9"/>
      <c r="AR332" s="9"/>
      <c r="AS332" s="9"/>
      <c r="AT332" s="9"/>
      <c r="AU332" s="9"/>
      <c r="AV332" s="49"/>
      <c r="AW332" s="49"/>
      <c r="AX332" s="49"/>
      <c r="AY332" s="49"/>
      <c r="AZ332" s="54"/>
      <c r="BA332" s="79"/>
      <c r="BB332" s="79"/>
    </row>
    <row r="333" spans="1:54" ht="16.2" thickBot="1" x14ac:dyDescent="0.35">
      <c r="A333" s="48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106"/>
      <c r="X333" s="106"/>
      <c r="Y333" s="106"/>
      <c r="Z333" s="49"/>
      <c r="AA333" s="9"/>
      <c r="AB333" s="9"/>
      <c r="AC333" s="9"/>
      <c r="AD333" s="49"/>
      <c r="AE333" s="9"/>
      <c r="AF333" s="49"/>
      <c r="AG333" s="49"/>
      <c r="AH333" s="49"/>
      <c r="AI333" s="49"/>
      <c r="AJ333" s="49"/>
      <c r="AK333" s="49"/>
      <c r="AL333" s="49"/>
      <c r="AM333" s="49"/>
      <c r="AN333" s="9"/>
      <c r="AO333" s="9"/>
      <c r="AP333" s="9"/>
      <c r="AQ333" s="9"/>
      <c r="AR333" s="9"/>
      <c r="AS333" s="9"/>
      <c r="AT333" s="9"/>
      <c r="AU333" s="9"/>
      <c r="AV333" s="49"/>
      <c r="AW333" s="49"/>
      <c r="AX333" s="49"/>
      <c r="AY333" s="49"/>
      <c r="AZ333" s="54"/>
      <c r="BA333" s="79"/>
      <c r="BB333" s="79"/>
    </row>
    <row r="334" spans="1:54" ht="16.2" thickBot="1" x14ac:dyDescent="0.35">
      <c r="A334" s="48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106"/>
      <c r="X334" s="106"/>
      <c r="Y334" s="106"/>
      <c r="Z334" s="49"/>
      <c r="AA334" s="9"/>
      <c r="AB334" s="9"/>
      <c r="AC334" s="9"/>
      <c r="AD334" s="49"/>
      <c r="AE334" s="9"/>
      <c r="AF334" s="49"/>
      <c r="AG334" s="49"/>
      <c r="AH334" s="49"/>
      <c r="AI334" s="49"/>
      <c r="AJ334" s="49"/>
      <c r="AK334" s="49"/>
      <c r="AL334" s="49"/>
      <c r="AM334" s="49"/>
      <c r="AN334" s="9"/>
      <c r="AO334" s="9"/>
      <c r="AP334" s="9"/>
      <c r="AQ334" s="9"/>
      <c r="AR334" s="9"/>
      <c r="AS334" s="9"/>
      <c r="AT334" s="9"/>
      <c r="AU334" s="9"/>
      <c r="AV334" s="49"/>
      <c r="AW334" s="49"/>
      <c r="AX334" s="49"/>
      <c r="AY334" s="49"/>
      <c r="AZ334" s="54"/>
      <c r="BA334" s="79"/>
      <c r="BB334" s="79"/>
    </row>
    <row r="335" spans="1:54" ht="16.2" thickBot="1" x14ac:dyDescent="0.35">
      <c r="A335" s="48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106"/>
      <c r="X335" s="106"/>
      <c r="Y335" s="106"/>
      <c r="Z335" s="49"/>
      <c r="AA335" s="9"/>
      <c r="AB335" s="9"/>
      <c r="AC335" s="9"/>
      <c r="AD335" s="49"/>
      <c r="AE335" s="9"/>
      <c r="AF335" s="49"/>
      <c r="AG335" s="49"/>
      <c r="AH335" s="49"/>
      <c r="AI335" s="49"/>
      <c r="AJ335" s="49"/>
      <c r="AK335" s="49"/>
      <c r="AL335" s="49"/>
      <c r="AM335" s="49"/>
      <c r="AN335" s="9"/>
      <c r="AO335" s="9"/>
      <c r="AP335" s="9"/>
      <c r="AQ335" s="9"/>
      <c r="AR335" s="9"/>
      <c r="AS335" s="9"/>
      <c r="AT335" s="9"/>
      <c r="AU335" s="9"/>
      <c r="AV335" s="49"/>
      <c r="AW335" s="49"/>
      <c r="AX335" s="49"/>
      <c r="AY335" s="49"/>
      <c r="AZ335" s="54"/>
      <c r="BA335" s="79"/>
      <c r="BB335" s="79"/>
    </row>
    <row r="336" spans="1:54" ht="16.2" thickBot="1" x14ac:dyDescent="0.35">
      <c r="A336" s="48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106"/>
      <c r="X336" s="106"/>
      <c r="Y336" s="106"/>
      <c r="Z336" s="49"/>
      <c r="AA336" s="9"/>
      <c r="AB336" s="9"/>
      <c r="AC336" s="9"/>
      <c r="AD336" s="49"/>
      <c r="AE336" s="9"/>
      <c r="AF336" s="49"/>
      <c r="AG336" s="49"/>
      <c r="AH336" s="49"/>
      <c r="AI336" s="49"/>
      <c r="AJ336" s="49"/>
      <c r="AK336" s="49"/>
      <c r="AL336" s="49"/>
      <c r="AM336" s="49"/>
      <c r="AN336" s="9"/>
      <c r="AO336" s="9"/>
      <c r="AP336" s="9"/>
      <c r="AQ336" s="9"/>
      <c r="AR336" s="9"/>
      <c r="AS336" s="9"/>
      <c r="AT336" s="9"/>
      <c r="AU336" s="9"/>
      <c r="AV336" s="49"/>
      <c r="AW336" s="49"/>
      <c r="AX336" s="49"/>
      <c r="AY336" s="49"/>
      <c r="AZ336" s="54"/>
      <c r="BA336" s="79"/>
      <c r="BB336" s="79"/>
    </row>
    <row r="337" spans="1:54" ht="16.2" thickBot="1" x14ac:dyDescent="0.35">
      <c r="A337" s="48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106"/>
      <c r="X337" s="106"/>
      <c r="Y337" s="106"/>
      <c r="Z337" s="49"/>
      <c r="AA337" s="9"/>
      <c r="AB337" s="9"/>
      <c r="AC337" s="9"/>
      <c r="AD337" s="49"/>
      <c r="AE337" s="9"/>
      <c r="AF337" s="49"/>
      <c r="AG337" s="49"/>
      <c r="AH337" s="49"/>
      <c r="AI337" s="49"/>
      <c r="AJ337" s="49"/>
      <c r="AK337" s="49"/>
      <c r="AL337" s="49"/>
      <c r="AM337" s="49"/>
      <c r="AN337" s="9"/>
      <c r="AO337" s="9"/>
      <c r="AP337" s="9"/>
      <c r="AQ337" s="9"/>
      <c r="AR337" s="9"/>
      <c r="AS337" s="9"/>
      <c r="AT337" s="9"/>
      <c r="AU337" s="9"/>
      <c r="AV337" s="49"/>
      <c r="AW337" s="49"/>
      <c r="AX337" s="49"/>
      <c r="AY337" s="49"/>
      <c r="AZ337" s="54"/>
      <c r="BA337" s="79"/>
      <c r="BB337" s="79"/>
    </row>
    <row r="338" spans="1:54" ht="16.2" thickBot="1" x14ac:dyDescent="0.35">
      <c r="A338" s="48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106"/>
      <c r="X338" s="106"/>
      <c r="Y338" s="106"/>
      <c r="Z338" s="49"/>
      <c r="AA338" s="9"/>
      <c r="AB338" s="9"/>
      <c r="AC338" s="9"/>
      <c r="AD338" s="49"/>
      <c r="AE338" s="9"/>
      <c r="AF338" s="49"/>
      <c r="AG338" s="49"/>
      <c r="AH338" s="49"/>
      <c r="AI338" s="49"/>
      <c r="AJ338" s="49"/>
      <c r="AK338" s="49"/>
      <c r="AL338" s="49"/>
      <c r="AM338" s="49"/>
      <c r="AN338" s="9"/>
      <c r="AO338" s="9"/>
      <c r="AP338" s="9"/>
      <c r="AQ338" s="9"/>
      <c r="AR338" s="9"/>
      <c r="AS338" s="9"/>
      <c r="AT338" s="9"/>
      <c r="AU338" s="9"/>
      <c r="AV338" s="49"/>
      <c r="AW338" s="49"/>
      <c r="AX338" s="49"/>
      <c r="AY338" s="49"/>
      <c r="AZ338" s="54"/>
      <c r="BA338" s="79"/>
      <c r="BB338" s="79"/>
    </row>
    <row r="339" spans="1:54" ht="16.2" thickBot="1" x14ac:dyDescent="0.35">
      <c r="A339" s="48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106"/>
      <c r="X339" s="106"/>
      <c r="Y339" s="106"/>
      <c r="Z339" s="49"/>
      <c r="AA339" s="9"/>
      <c r="AB339" s="9"/>
      <c r="AC339" s="9"/>
      <c r="AD339" s="49"/>
      <c r="AE339" s="9"/>
      <c r="AF339" s="49"/>
      <c r="AG339" s="49"/>
      <c r="AH339" s="49"/>
      <c r="AI339" s="49"/>
      <c r="AJ339" s="49"/>
      <c r="AK339" s="49"/>
      <c r="AL339" s="49"/>
      <c r="AM339" s="49"/>
      <c r="AN339" s="9"/>
      <c r="AO339" s="9"/>
      <c r="AP339" s="9"/>
      <c r="AQ339" s="9"/>
      <c r="AR339" s="9"/>
      <c r="AS339" s="9"/>
      <c r="AT339" s="9"/>
      <c r="AU339" s="9"/>
      <c r="AV339" s="49"/>
      <c r="AW339" s="49"/>
      <c r="AX339" s="49"/>
      <c r="AY339" s="49"/>
      <c r="AZ339" s="54"/>
      <c r="BA339" s="79"/>
      <c r="BB339" s="79"/>
    </row>
    <row r="340" spans="1:54" ht="16.2" thickBot="1" x14ac:dyDescent="0.35">
      <c r="A340" s="48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106"/>
      <c r="X340" s="106"/>
      <c r="Y340" s="106"/>
      <c r="Z340" s="49"/>
      <c r="AA340" s="9"/>
      <c r="AB340" s="9"/>
      <c r="AC340" s="9"/>
      <c r="AD340" s="49"/>
      <c r="AE340" s="9"/>
      <c r="AF340" s="49"/>
      <c r="AG340" s="49"/>
      <c r="AH340" s="49"/>
      <c r="AI340" s="49"/>
      <c r="AJ340" s="49"/>
      <c r="AK340" s="49"/>
      <c r="AL340" s="49"/>
      <c r="AM340" s="49"/>
      <c r="AN340" s="9"/>
      <c r="AO340" s="9"/>
      <c r="AP340" s="9"/>
      <c r="AQ340" s="9"/>
      <c r="AR340" s="9"/>
      <c r="AS340" s="9"/>
      <c r="AT340" s="9"/>
      <c r="AU340" s="9"/>
      <c r="AV340" s="49"/>
      <c r="AW340" s="49"/>
      <c r="AX340" s="49"/>
      <c r="AY340" s="49"/>
      <c r="AZ340" s="54"/>
      <c r="BA340" s="79"/>
      <c r="BB340" s="79"/>
    </row>
    <row r="341" spans="1:54" ht="16.2" thickBot="1" x14ac:dyDescent="0.35">
      <c r="A341" s="48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106"/>
      <c r="X341" s="106"/>
      <c r="Y341" s="106"/>
      <c r="Z341" s="49"/>
      <c r="AA341" s="9"/>
      <c r="AB341" s="9"/>
      <c r="AC341" s="9"/>
      <c r="AD341" s="49"/>
      <c r="AE341" s="9"/>
      <c r="AF341" s="49"/>
      <c r="AG341" s="49"/>
      <c r="AH341" s="49"/>
      <c r="AI341" s="49"/>
      <c r="AJ341" s="49"/>
      <c r="AK341" s="49"/>
      <c r="AL341" s="49"/>
      <c r="AM341" s="49"/>
      <c r="AN341" s="9"/>
      <c r="AO341" s="9"/>
      <c r="AP341" s="9"/>
      <c r="AQ341" s="9"/>
      <c r="AR341" s="9"/>
      <c r="AS341" s="9"/>
      <c r="AT341" s="9"/>
      <c r="AU341" s="9"/>
      <c r="AV341" s="49"/>
      <c r="AW341" s="49"/>
      <c r="AX341" s="49"/>
      <c r="AY341" s="49"/>
      <c r="AZ341" s="54"/>
      <c r="BA341" s="79"/>
      <c r="BB341" s="79"/>
    </row>
    <row r="342" spans="1:54" ht="16.2" thickBot="1" x14ac:dyDescent="0.35">
      <c r="A342" s="48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106"/>
      <c r="X342" s="106"/>
      <c r="Y342" s="106"/>
      <c r="Z342" s="49"/>
      <c r="AA342" s="9"/>
      <c r="AB342" s="9"/>
      <c r="AC342" s="9"/>
      <c r="AD342" s="49"/>
      <c r="AE342" s="9"/>
      <c r="AF342" s="49"/>
      <c r="AG342" s="49"/>
      <c r="AH342" s="49"/>
      <c r="AI342" s="49"/>
      <c r="AJ342" s="49"/>
      <c r="AK342" s="49"/>
      <c r="AL342" s="49"/>
      <c r="AM342" s="49"/>
      <c r="AN342" s="9"/>
      <c r="AO342" s="9"/>
      <c r="AP342" s="9"/>
      <c r="AQ342" s="9"/>
      <c r="AR342" s="9"/>
      <c r="AS342" s="9"/>
      <c r="AT342" s="9"/>
      <c r="AU342" s="9"/>
      <c r="AV342" s="49"/>
      <c r="AW342" s="49"/>
      <c r="AX342" s="49"/>
      <c r="AY342" s="49"/>
      <c r="AZ342" s="54"/>
      <c r="BA342" s="79"/>
      <c r="BB342" s="79"/>
    </row>
    <row r="343" spans="1:54" ht="16.2" thickBot="1" x14ac:dyDescent="0.35">
      <c r="A343" s="48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106"/>
      <c r="X343" s="106"/>
      <c r="Y343" s="106"/>
      <c r="Z343" s="49"/>
      <c r="AA343" s="9"/>
      <c r="AB343" s="9"/>
      <c r="AC343" s="9"/>
      <c r="AD343" s="49"/>
      <c r="AE343" s="9"/>
      <c r="AF343" s="49"/>
      <c r="AG343" s="49"/>
      <c r="AH343" s="49"/>
      <c r="AI343" s="49"/>
      <c r="AJ343" s="49"/>
      <c r="AK343" s="49"/>
      <c r="AL343" s="49"/>
      <c r="AM343" s="49"/>
      <c r="AN343" s="9"/>
      <c r="AO343" s="9"/>
      <c r="AP343" s="9"/>
      <c r="AQ343" s="9"/>
      <c r="AR343" s="9"/>
      <c r="AS343" s="9"/>
      <c r="AT343" s="9"/>
      <c r="AU343" s="9"/>
      <c r="AV343" s="49"/>
      <c r="AW343" s="49"/>
      <c r="AX343" s="49"/>
      <c r="AY343" s="49"/>
      <c r="AZ343" s="54"/>
      <c r="BA343" s="79"/>
      <c r="BB343" s="79"/>
    </row>
    <row r="344" spans="1:54" ht="16.2" thickBot="1" x14ac:dyDescent="0.35">
      <c r="A344" s="48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106"/>
      <c r="X344" s="106"/>
      <c r="Y344" s="106"/>
      <c r="Z344" s="49"/>
      <c r="AA344" s="9"/>
      <c r="AB344" s="9"/>
      <c r="AC344" s="9"/>
      <c r="AD344" s="49"/>
      <c r="AE344" s="9"/>
      <c r="AF344" s="49"/>
      <c r="AG344" s="49"/>
      <c r="AH344" s="49"/>
      <c r="AI344" s="49"/>
      <c r="AJ344" s="49"/>
      <c r="AK344" s="49"/>
      <c r="AL344" s="49"/>
      <c r="AM344" s="49"/>
      <c r="AN344" s="9"/>
      <c r="AO344" s="9"/>
      <c r="AP344" s="9"/>
      <c r="AQ344" s="9"/>
      <c r="AR344" s="9"/>
      <c r="AS344" s="9"/>
      <c r="AT344" s="9"/>
      <c r="AU344" s="9"/>
      <c r="AV344" s="49"/>
      <c r="AW344" s="49"/>
      <c r="AX344" s="49"/>
      <c r="AY344" s="49"/>
      <c r="AZ344" s="54"/>
      <c r="BA344" s="79"/>
      <c r="BB344" s="79"/>
    </row>
    <row r="345" spans="1:54" ht="16.2" thickBot="1" x14ac:dyDescent="0.35">
      <c r="A345" s="48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106"/>
      <c r="X345" s="106"/>
      <c r="Y345" s="106"/>
      <c r="Z345" s="49"/>
      <c r="AA345" s="9"/>
      <c r="AB345" s="9"/>
      <c r="AC345" s="9"/>
      <c r="AD345" s="49"/>
      <c r="AE345" s="9"/>
      <c r="AF345" s="49"/>
      <c r="AG345" s="49"/>
      <c r="AH345" s="49"/>
      <c r="AI345" s="49"/>
      <c r="AJ345" s="49"/>
      <c r="AK345" s="49"/>
      <c r="AL345" s="49"/>
      <c r="AM345" s="49"/>
      <c r="AN345" s="9"/>
      <c r="AO345" s="9"/>
      <c r="AP345" s="9"/>
      <c r="AQ345" s="9"/>
      <c r="AR345" s="9"/>
      <c r="AS345" s="9"/>
      <c r="AT345" s="9"/>
      <c r="AU345" s="9"/>
      <c r="AV345" s="49"/>
      <c r="AW345" s="49"/>
      <c r="AX345" s="49"/>
      <c r="AY345" s="49"/>
      <c r="AZ345" s="54"/>
      <c r="BA345" s="79"/>
      <c r="BB345" s="79"/>
    </row>
    <row r="346" spans="1:54" ht="16.2" thickBot="1" x14ac:dyDescent="0.35">
      <c r="A346" s="48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106"/>
      <c r="X346" s="106"/>
      <c r="Y346" s="106"/>
      <c r="Z346" s="49"/>
      <c r="AA346" s="9"/>
      <c r="AB346" s="9"/>
      <c r="AC346" s="9"/>
      <c r="AD346" s="49"/>
      <c r="AE346" s="9"/>
      <c r="AF346" s="49"/>
      <c r="AG346" s="49"/>
      <c r="AH346" s="49"/>
      <c r="AI346" s="49"/>
      <c r="AJ346" s="49"/>
      <c r="AK346" s="49"/>
      <c r="AL346" s="49"/>
      <c r="AM346" s="49"/>
      <c r="AN346" s="9"/>
      <c r="AO346" s="9"/>
      <c r="AP346" s="9"/>
      <c r="AQ346" s="9"/>
      <c r="AR346" s="9"/>
      <c r="AS346" s="9"/>
      <c r="AT346" s="9"/>
      <c r="AU346" s="9"/>
      <c r="AV346" s="49"/>
      <c r="AW346" s="49"/>
      <c r="AX346" s="49"/>
      <c r="AY346" s="49"/>
      <c r="AZ346" s="54"/>
      <c r="BA346" s="79"/>
      <c r="BB346" s="79"/>
    </row>
    <row r="347" spans="1:54" ht="16.2" thickBot="1" x14ac:dyDescent="0.35">
      <c r="A347" s="48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106"/>
      <c r="X347" s="106"/>
      <c r="Y347" s="106"/>
      <c r="Z347" s="49"/>
      <c r="AA347" s="9"/>
      <c r="AB347" s="9"/>
      <c r="AC347" s="9"/>
      <c r="AD347" s="49"/>
      <c r="AE347" s="9"/>
      <c r="AF347" s="49"/>
      <c r="AG347" s="49"/>
      <c r="AH347" s="49"/>
      <c r="AI347" s="49"/>
      <c r="AJ347" s="49"/>
      <c r="AK347" s="49"/>
      <c r="AL347" s="49"/>
      <c r="AM347" s="49"/>
      <c r="AN347" s="9"/>
      <c r="AO347" s="9"/>
      <c r="AP347" s="9"/>
      <c r="AQ347" s="9"/>
      <c r="AR347" s="9"/>
      <c r="AS347" s="9"/>
      <c r="AT347" s="9"/>
      <c r="AU347" s="9"/>
      <c r="AV347" s="49"/>
      <c r="AW347" s="49"/>
      <c r="AX347" s="49"/>
      <c r="AY347" s="49"/>
      <c r="AZ347" s="54"/>
      <c r="BA347" s="79"/>
      <c r="BB347" s="79"/>
    </row>
    <row r="348" spans="1:54" ht="16.2" thickBot="1" x14ac:dyDescent="0.35">
      <c r="A348" s="48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106"/>
      <c r="X348" s="106"/>
      <c r="Y348" s="106"/>
      <c r="Z348" s="49"/>
      <c r="AA348" s="9"/>
      <c r="AB348" s="9"/>
      <c r="AC348" s="9"/>
      <c r="AD348" s="49"/>
      <c r="AE348" s="9"/>
      <c r="AF348" s="49"/>
      <c r="AG348" s="49"/>
      <c r="AH348" s="49"/>
      <c r="AI348" s="49"/>
      <c r="AJ348" s="49"/>
      <c r="AK348" s="49"/>
      <c r="AL348" s="49"/>
      <c r="AM348" s="49"/>
      <c r="AN348" s="9"/>
      <c r="AO348" s="9"/>
      <c r="AP348" s="9"/>
      <c r="AQ348" s="9"/>
      <c r="AR348" s="9"/>
      <c r="AS348" s="9"/>
      <c r="AT348" s="9"/>
      <c r="AU348" s="9"/>
      <c r="AV348" s="49"/>
      <c r="AW348" s="49"/>
      <c r="AX348" s="49"/>
      <c r="AY348" s="49"/>
      <c r="AZ348" s="54"/>
      <c r="BA348" s="79"/>
      <c r="BB348" s="79"/>
    </row>
    <row r="349" spans="1:54" ht="16.2" thickBot="1" x14ac:dyDescent="0.35">
      <c r="A349" s="48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106"/>
      <c r="X349" s="106"/>
      <c r="Y349" s="106"/>
      <c r="Z349" s="49"/>
      <c r="AA349" s="9"/>
      <c r="AB349" s="9"/>
      <c r="AC349" s="9"/>
      <c r="AD349" s="49"/>
      <c r="AE349" s="9"/>
      <c r="AF349" s="49"/>
      <c r="AG349" s="49"/>
      <c r="AH349" s="49"/>
      <c r="AI349" s="49"/>
      <c r="AJ349" s="49"/>
      <c r="AK349" s="49"/>
      <c r="AL349" s="49"/>
      <c r="AM349" s="49"/>
      <c r="AN349" s="9"/>
      <c r="AO349" s="9"/>
      <c r="AP349" s="9"/>
      <c r="AQ349" s="9"/>
      <c r="AR349" s="9"/>
      <c r="AS349" s="9"/>
      <c r="AT349" s="9"/>
      <c r="AU349" s="9"/>
      <c r="AV349" s="49"/>
      <c r="AW349" s="49"/>
      <c r="AX349" s="49"/>
      <c r="AY349" s="49"/>
      <c r="AZ349" s="54"/>
      <c r="BA349" s="79"/>
      <c r="BB349" s="79"/>
    </row>
    <row r="350" spans="1:54" ht="16.2" thickBot="1" x14ac:dyDescent="0.35">
      <c r="A350" s="48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106"/>
      <c r="X350" s="106"/>
      <c r="Y350" s="106"/>
      <c r="Z350" s="49"/>
      <c r="AA350" s="9"/>
      <c r="AB350" s="9"/>
      <c r="AC350" s="9"/>
      <c r="AD350" s="49"/>
      <c r="AE350" s="9"/>
      <c r="AF350" s="49"/>
      <c r="AG350" s="49"/>
      <c r="AH350" s="49"/>
      <c r="AI350" s="49"/>
      <c r="AJ350" s="49"/>
      <c r="AK350" s="49"/>
      <c r="AL350" s="49"/>
      <c r="AM350" s="49"/>
      <c r="AN350" s="9"/>
      <c r="AO350" s="9"/>
      <c r="AP350" s="9"/>
      <c r="AQ350" s="9"/>
      <c r="AR350" s="9"/>
      <c r="AS350" s="9"/>
      <c r="AT350" s="9"/>
      <c r="AU350" s="9"/>
      <c r="AV350" s="49"/>
      <c r="AW350" s="49"/>
      <c r="AX350" s="49"/>
      <c r="AY350" s="49"/>
      <c r="AZ350" s="54"/>
      <c r="BA350" s="79"/>
      <c r="BB350" s="79"/>
    </row>
    <row r="351" spans="1:54" ht="16.2" thickBot="1" x14ac:dyDescent="0.35">
      <c r="A351" s="48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106"/>
      <c r="X351" s="106"/>
      <c r="Y351" s="106"/>
      <c r="Z351" s="49"/>
      <c r="AA351" s="9"/>
      <c r="AB351" s="9"/>
      <c r="AC351" s="9"/>
      <c r="AD351" s="49"/>
      <c r="AE351" s="9"/>
      <c r="AF351" s="49"/>
      <c r="AG351" s="49"/>
      <c r="AH351" s="49"/>
      <c r="AI351" s="49"/>
      <c r="AJ351" s="49"/>
      <c r="AK351" s="49"/>
      <c r="AL351" s="49"/>
      <c r="AM351" s="49"/>
      <c r="AN351" s="9"/>
      <c r="AO351" s="9"/>
      <c r="AP351" s="9"/>
      <c r="AQ351" s="9"/>
      <c r="AR351" s="9"/>
      <c r="AS351" s="9"/>
      <c r="AT351" s="9"/>
      <c r="AU351" s="9"/>
      <c r="AV351" s="49"/>
      <c r="AW351" s="49"/>
      <c r="AX351" s="49"/>
      <c r="AY351" s="49"/>
      <c r="AZ351" s="54"/>
      <c r="BA351" s="79"/>
      <c r="BB351" s="79"/>
    </row>
    <row r="352" spans="1:54" ht="16.2" thickBot="1" x14ac:dyDescent="0.35">
      <c r="A352" s="48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106"/>
      <c r="X352" s="106"/>
      <c r="Y352" s="106"/>
      <c r="Z352" s="49"/>
      <c r="AA352" s="9"/>
      <c r="AB352" s="9"/>
      <c r="AC352" s="9"/>
      <c r="AD352" s="49"/>
      <c r="AE352" s="9"/>
      <c r="AF352" s="49"/>
      <c r="AG352" s="49"/>
      <c r="AH352" s="49"/>
      <c r="AI352" s="49"/>
      <c r="AJ352" s="49"/>
      <c r="AK352" s="49"/>
      <c r="AL352" s="49"/>
      <c r="AM352" s="49"/>
      <c r="AN352" s="9"/>
      <c r="AO352" s="9"/>
      <c r="AP352" s="9"/>
      <c r="AQ352" s="9"/>
      <c r="AR352" s="9"/>
      <c r="AS352" s="9"/>
      <c r="AT352" s="9"/>
      <c r="AU352" s="9"/>
      <c r="AV352" s="49"/>
      <c r="AW352" s="49"/>
      <c r="AX352" s="49"/>
      <c r="AY352" s="49"/>
      <c r="AZ352" s="54"/>
      <c r="BA352" s="79"/>
      <c r="BB352" s="79"/>
    </row>
    <row r="353" spans="1:54" ht="16.2" thickBot="1" x14ac:dyDescent="0.35">
      <c r="A353" s="48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106"/>
      <c r="X353" s="106"/>
      <c r="Y353" s="106"/>
      <c r="Z353" s="49"/>
      <c r="AA353" s="9"/>
      <c r="AB353" s="9"/>
      <c r="AC353" s="9"/>
      <c r="AD353" s="49"/>
      <c r="AE353" s="9"/>
      <c r="AF353" s="49"/>
      <c r="AG353" s="49"/>
      <c r="AH353" s="49"/>
      <c r="AI353" s="49"/>
      <c r="AJ353" s="49"/>
      <c r="AK353" s="49"/>
      <c r="AL353" s="49"/>
      <c r="AM353" s="49"/>
      <c r="AN353" s="9"/>
      <c r="AO353" s="9"/>
      <c r="AP353" s="9"/>
      <c r="AQ353" s="9"/>
      <c r="AR353" s="9"/>
      <c r="AS353" s="9"/>
      <c r="AT353" s="9"/>
      <c r="AU353" s="9"/>
      <c r="AV353" s="49"/>
      <c r="AW353" s="49"/>
      <c r="AX353" s="49"/>
      <c r="AY353" s="49"/>
      <c r="AZ353" s="54"/>
      <c r="BA353" s="79"/>
      <c r="BB353" s="79"/>
    </row>
    <row r="354" spans="1:54" ht="16.2" thickBot="1" x14ac:dyDescent="0.35">
      <c r="A354" s="48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106"/>
      <c r="X354" s="106"/>
      <c r="Y354" s="106"/>
      <c r="Z354" s="49"/>
      <c r="AA354" s="9"/>
      <c r="AB354" s="9"/>
      <c r="AC354" s="9"/>
      <c r="AD354" s="49"/>
      <c r="AE354" s="9"/>
      <c r="AF354" s="49"/>
      <c r="AG354" s="49"/>
      <c r="AH354" s="49"/>
      <c r="AI354" s="49"/>
      <c r="AJ354" s="49"/>
      <c r="AK354" s="49"/>
      <c r="AL354" s="49"/>
      <c r="AM354" s="49"/>
      <c r="AN354" s="9"/>
      <c r="AO354" s="9"/>
      <c r="AP354" s="9"/>
      <c r="AQ354" s="9"/>
      <c r="AR354" s="9"/>
      <c r="AS354" s="9"/>
      <c r="AT354" s="9"/>
      <c r="AU354" s="9"/>
      <c r="AV354" s="49"/>
      <c r="AW354" s="49"/>
      <c r="AX354" s="49"/>
      <c r="AY354" s="49"/>
      <c r="AZ354" s="54"/>
      <c r="BA354" s="79"/>
      <c r="BB354" s="79"/>
    </row>
    <row r="355" spans="1:54" ht="16.2" thickBot="1" x14ac:dyDescent="0.35">
      <c r="A355" s="48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106"/>
      <c r="X355" s="106"/>
      <c r="Y355" s="106"/>
      <c r="Z355" s="49"/>
      <c r="AA355" s="9"/>
      <c r="AB355" s="9"/>
      <c r="AC355" s="9"/>
      <c r="AD355" s="49"/>
      <c r="AE355" s="9"/>
      <c r="AF355" s="49"/>
      <c r="AG355" s="49"/>
      <c r="AH355" s="49"/>
      <c r="AI355" s="49"/>
      <c r="AJ355" s="49"/>
      <c r="AK355" s="49"/>
      <c r="AL355" s="49"/>
      <c r="AM355" s="49"/>
      <c r="AN355" s="9"/>
      <c r="AO355" s="9"/>
      <c r="AP355" s="9"/>
      <c r="AQ355" s="9"/>
      <c r="AR355" s="9"/>
      <c r="AS355" s="9"/>
      <c r="AT355" s="9"/>
      <c r="AU355" s="9"/>
      <c r="AV355" s="49"/>
      <c r="AW355" s="49"/>
      <c r="AX355" s="49"/>
      <c r="AY355" s="49"/>
      <c r="AZ355" s="54"/>
      <c r="BA355" s="79"/>
      <c r="BB355" s="79"/>
    </row>
    <row r="356" spans="1:54" ht="16.2" thickBot="1" x14ac:dyDescent="0.35">
      <c r="A356" s="48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106"/>
      <c r="X356" s="106"/>
      <c r="Y356" s="106"/>
      <c r="Z356" s="49"/>
      <c r="AA356" s="9"/>
      <c r="AB356" s="9"/>
      <c r="AC356" s="9"/>
      <c r="AD356" s="49"/>
      <c r="AE356" s="9"/>
      <c r="AF356" s="49"/>
      <c r="AG356" s="49"/>
      <c r="AH356" s="49"/>
      <c r="AI356" s="49"/>
      <c r="AJ356" s="49"/>
      <c r="AK356" s="49"/>
      <c r="AL356" s="49"/>
      <c r="AM356" s="49"/>
      <c r="AN356" s="9"/>
      <c r="AO356" s="9"/>
      <c r="AP356" s="9"/>
      <c r="AQ356" s="9"/>
      <c r="AR356" s="9"/>
      <c r="AS356" s="9"/>
      <c r="AT356" s="9"/>
      <c r="AU356" s="9"/>
      <c r="AV356" s="49"/>
      <c r="AW356" s="49"/>
      <c r="AX356" s="49"/>
      <c r="AY356" s="49"/>
      <c r="AZ356" s="54"/>
      <c r="BA356" s="79"/>
      <c r="BB356" s="79"/>
    </row>
    <row r="357" spans="1:54" ht="16.2" thickBot="1" x14ac:dyDescent="0.35">
      <c r="A357" s="48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106"/>
      <c r="X357" s="106"/>
      <c r="Y357" s="106"/>
      <c r="Z357" s="49"/>
      <c r="AA357" s="9"/>
      <c r="AB357" s="9"/>
      <c r="AC357" s="9"/>
      <c r="AD357" s="49"/>
      <c r="AE357" s="9"/>
      <c r="AF357" s="49"/>
      <c r="AG357" s="49"/>
      <c r="AH357" s="49"/>
      <c r="AI357" s="49"/>
      <c r="AJ357" s="49"/>
      <c r="AK357" s="49"/>
      <c r="AL357" s="49"/>
      <c r="AM357" s="49"/>
      <c r="AN357" s="9"/>
      <c r="AO357" s="9"/>
      <c r="AP357" s="9"/>
      <c r="AQ357" s="9"/>
      <c r="AR357" s="9"/>
      <c r="AS357" s="9"/>
      <c r="AT357" s="9"/>
      <c r="AU357" s="9"/>
      <c r="AV357" s="49"/>
      <c r="AW357" s="49"/>
      <c r="AX357" s="49"/>
      <c r="AY357" s="49"/>
      <c r="AZ357" s="54"/>
      <c r="BA357" s="79"/>
      <c r="BB357" s="79"/>
    </row>
    <row r="358" spans="1:54" ht="16.2" thickBot="1" x14ac:dyDescent="0.35">
      <c r="A358" s="48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106"/>
      <c r="X358" s="106"/>
      <c r="Y358" s="106"/>
      <c r="Z358" s="49"/>
      <c r="AA358" s="9"/>
      <c r="AB358" s="9"/>
      <c r="AC358" s="9"/>
      <c r="AD358" s="49"/>
      <c r="AE358" s="9"/>
      <c r="AF358" s="49"/>
      <c r="AG358" s="49"/>
      <c r="AH358" s="49"/>
      <c r="AI358" s="49"/>
      <c r="AJ358" s="49"/>
      <c r="AK358" s="49"/>
      <c r="AL358" s="49"/>
      <c r="AM358" s="49"/>
      <c r="AN358" s="9"/>
      <c r="AO358" s="9"/>
      <c r="AP358" s="9"/>
      <c r="AQ358" s="9"/>
      <c r="AR358" s="9"/>
      <c r="AS358" s="9"/>
      <c r="AT358" s="9"/>
      <c r="AU358" s="9"/>
      <c r="AV358" s="49"/>
      <c r="AW358" s="49"/>
      <c r="AX358" s="49"/>
      <c r="AY358" s="49"/>
      <c r="AZ358" s="54"/>
      <c r="BA358" s="79"/>
      <c r="BB358" s="79"/>
    </row>
    <row r="359" spans="1:54" ht="16.2" thickBot="1" x14ac:dyDescent="0.35">
      <c r="A359" s="48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106"/>
      <c r="X359" s="106"/>
      <c r="Y359" s="106"/>
      <c r="Z359" s="49"/>
      <c r="AA359" s="9"/>
      <c r="AB359" s="9"/>
      <c r="AC359" s="9"/>
      <c r="AD359" s="49"/>
      <c r="AE359" s="9"/>
      <c r="AF359" s="49"/>
      <c r="AG359" s="49"/>
      <c r="AH359" s="49"/>
      <c r="AI359" s="49"/>
      <c r="AJ359" s="49"/>
      <c r="AK359" s="49"/>
      <c r="AL359" s="49"/>
      <c r="AM359" s="49"/>
      <c r="AN359" s="9"/>
      <c r="AO359" s="9"/>
      <c r="AP359" s="9"/>
      <c r="AQ359" s="9"/>
      <c r="AR359" s="9"/>
      <c r="AS359" s="9"/>
      <c r="AT359" s="9"/>
      <c r="AU359" s="9"/>
      <c r="AV359" s="49"/>
      <c r="AW359" s="49"/>
      <c r="AX359" s="49"/>
      <c r="AY359" s="49"/>
      <c r="AZ359" s="54"/>
      <c r="BA359" s="79"/>
      <c r="BB359" s="79"/>
    </row>
    <row r="360" spans="1:54" ht="16.2" thickBot="1" x14ac:dyDescent="0.35">
      <c r="A360" s="48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106"/>
      <c r="X360" s="106"/>
      <c r="Y360" s="106"/>
      <c r="Z360" s="49"/>
      <c r="AA360" s="9"/>
      <c r="AB360" s="9"/>
      <c r="AC360" s="9"/>
      <c r="AD360" s="49"/>
      <c r="AE360" s="9"/>
      <c r="AF360" s="49"/>
      <c r="AG360" s="49"/>
      <c r="AH360" s="49"/>
      <c r="AI360" s="49"/>
      <c r="AJ360" s="49"/>
      <c r="AK360" s="49"/>
      <c r="AL360" s="49"/>
      <c r="AM360" s="49"/>
      <c r="AN360" s="9"/>
      <c r="AO360" s="9"/>
      <c r="AP360" s="9"/>
      <c r="AQ360" s="9"/>
      <c r="AR360" s="9"/>
      <c r="AS360" s="9"/>
      <c r="AT360" s="9"/>
      <c r="AU360" s="9"/>
      <c r="AV360" s="49"/>
      <c r="AW360" s="49"/>
      <c r="AX360" s="49"/>
      <c r="AY360" s="49"/>
      <c r="AZ360" s="54"/>
      <c r="BA360" s="79"/>
      <c r="BB360" s="79"/>
    </row>
    <row r="361" spans="1:54" ht="16.2" thickBot="1" x14ac:dyDescent="0.35">
      <c r="A361" s="48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106"/>
      <c r="X361" s="106"/>
      <c r="Y361" s="106"/>
      <c r="Z361" s="49"/>
      <c r="AA361" s="9"/>
      <c r="AB361" s="9"/>
      <c r="AC361" s="9"/>
      <c r="AD361" s="49"/>
      <c r="AE361" s="9"/>
      <c r="AF361" s="49"/>
      <c r="AG361" s="49"/>
      <c r="AH361" s="49"/>
      <c r="AI361" s="49"/>
      <c r="AJ361" s="49"/>
      <c r="AK361" s="49"/>
      <c r="AL361" s="49"/>
      <c r="AM361" s="49"/>
      <c r="AN361" s="9"/>
      <c r="AO361" s="9"/>
      <c r="AP361" s="9"/>
      <c r="AQ361" s="9"/>
      <c r="AR361" s="9"/>
      <c r="AS361" s="9"/>
      <c r="AT361" s="9"/>
      <c r="AU361" s="9"/>
      <c r="AV361" s="49"/>
      <c r="AW361" s="49"/>
      <c r="AX361" s="49"/>
      <c r="AY361" s="49"/>
      <c r="AZ361" s="54"/>
      <c r="BA361" s="79"/>
      <c r="BB361" s="79"/>
    </row>
    <row r="362" spans="1:54" ht="16.2" thickBot="1" x14ac:dyDescent="0.35">
      <c r="A362" s="48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106"/>
      <c r="X362" s="106"/>
      <c r="Y362" s="106"/>
      <c r="Z362" s="49"/>
      <c r="AA362" s="9"/>
      <c r="AB362" s="9"/>
      <c r="AC362" s="9"/>
      <c r="AD362" s="49"/>
      <c r="AE362" s="9"/>
      <c r="AF362" s="49"/>
      <c r="AG362" s="49"/>
      <c r="AH362" s="49"/>
      <c r="AI362" s="49"/>
      <c r="AJ362" s="49"/>
      <c r="AK362" s="49"/>
      <c r="AL362" s="49"/>
      <c r="AM362" s="49"/>
      <c r="AN362" s="9"/>
      <c r="AO362" s="9"/>
      <c r="AP362" s="9"/>
      <c r="AQ362" s="9"/>
      <c r="AR362" s="9"/>
      <c r="AS362" s="9"/>
      <c r="AT362" s="9"/>
      <c r="AU362" s="9"/>
      <c r="AV362" s="49"/>
      <c r="AW362" s="49"/>
      <c r="AX362" s="49"/>
      <c r="AY362" s="49"/>
      <c r="AZ362" s="54"/>
      <c r="BA362" s="79"/>
      <c r="BB362" s="79"/>
    </row>
    <row r="363" spans="1:54" ht="16.2" thickBot="1" x14ac:dyDescent="0.35">
      <c r="A363" s="48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106"/>
      <c r="X363" s="106"/>
      <c r="Y363" s="106"/>
      <c r="Z363" s="49"/>
      <c r="AA363" s="9"/>
      <c r="AB363" s="9"/>
      <c r="AC363" s="9"/>
      <c r="AD363" s="49"/>
      <c r="AE363" s="9"/>
      <c r="AF363" s="49"/>
      <c r="AG363" s="49"/>
      <c r="AH363" s="49"/>
      <c r="AI363" s="49"/>
      <c r="AJ363" s="49"/>
      <c r="AK363" s="49"/>
      <c r="AL363" s="49"/>
      <c r="AM363" s="49"/>
      <c r="AN363" s="9"/>
      <c r="AO363" s="9"/>
      <c r="AP363" s="9"/>
      <c r="AQ363" s="9"/>
      <c r="AR363" s="9"/>
      <c r="AS363" s="9"/>
      <c r="AT363" s="9"/>
      <c r="AU363" s="9"/>
      <c r="AV363" s="49"/>
      <c r="AW363" s="49"/>
      <c r="AX363" s="49"/>
      <c r="AY363" s="49"/>
      <c r="AZ363" s="54"/>
      <c r="BA363" s="79"/>
      <c r="BB363" s="79"/>
    </row>
    <row r="364" spans="1:54" ht="16.2" thickBot="1" x14ac:dyDescent="0.35">
      <c r="A364" s="48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106"/>
      <c r="X364" s="106"/>
      <c r="Y364" s="106"/>
      <c r="Z364" s="49"/>
      <c r="AA364" s="9"/>
      <c r="AB364" s="9"/>
      <c r="AC364" s="9"/>
      <c r="AD364" s="49"/>
      <c r="AE364" s="9"/>
      <c r="AF364" s="49"/>
      <c r="AG364" s="49"/>
      <c r="AH364" s="49"/>
      <c r="AI364" s="49"/>
      <c r="AJ364" s="49"/>
      <c r="AK364" s="49"/>
      <c r="AL364" s="49"/>
      <c r="AM364" s="49"/>
      <c r="AN364" s="9"/>
      <c r="AO364" s="9"/>
      <c r="AP364" s="9"/>
      <c r="AQ364" s="9"/>
      <c r="AR364" s="9"/>
      <c r="AS364" s="9"/>
      <c r="AT364" s="9"/>
      <c r="AU364" s="9"/>
      <c r="AV364" s="49"/>
      <c r="AW364" s="49"/>
      <c r="AX364" s="49"/>
      <c r="AY364" s="49"/>
      <c r="AZ364" s="54"/>
      <c r="BA364" s="79"/>
      <c r="BB364" s="79"/>
    </row>
    <row r="365" spans="1:54" ht="16.2" thickBot="1" x14ac:dyDescent="0.35">
      <c r="A365" s="48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106"/>
      <c r="X365" s="106"/>
      <c r="Y365" s="106"/>
      <c r="Z365" s="49"/>
      <c r="AA365" s="9"/>
      <c r="AB365" s="9"/>
      <c r="AC365" s="9"/>
      <c r="AD365" s="49"/>
      <c r="AE365" s="9"/>
      <c r="AF365" s="49"/>
      <c r="AG365" s="49"/>
      <c r="AH365" s="49"/>
      <c r="AI365" s="49"/>
      <c r="AJ365" s="49"/>
      <c r="AK365" s="49"/>
      <c r="AL365" s="49"/>
      <c r="AM365" s="49"/>
      <c r="AN365" s="9"/>
      <c r="AO365" s="9"/>
      <c r="AP365" s="9"/>
      <c r="AQ365" s="9"/>
      <c r="AR365" s="9"/>
      <c r="AS365" s="9"/>
      <c r="AT365" s="9"/>
      <c r="AU365" s="9"/>
      <c r="AV365" s="49"/>
      <c r="AW365" s="49"/>
      <c r="AX365" s="49"/>
      <c r="AY365" s="49"/>
      <c r="AZ365" s="54"/>
      <c r="BA365" s="79"/>
      <c r="BB365" s="79"/>
    </row>
    <row r="366" spans="1:54" ht="16.2" thickBot="1" x14ac:dyDescent="0.35">
      <c r="A366" s="48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106"/>
      <c r="X366" s="106"/>
      <c r="Y366" s="106"/>
      <c r="Z366" s="49"/>
      <c r="AA366" s="9"/>
      <c r="AB366" s="9"/>
      <c r="AC366" s="9"/>
      <c r="AD366" s="49"/>
      <c r="AE366" s="9"/>
      <c r="AF366" s="49"/>
      <c r="AG366" s="49"/>
      <c r="AH366" s="49"/>
      <c r="AI366" s="49"/>
      <c r="AJ366" s="49"/>
      <c r="AK366" s="49"/>
      <c r="AL366" s="49"/>
      <c r="AM366" s="49"/>
      <c r="AN366" s="9"/>
      <c r="AO366" s="9"/>
      <c r="AP366" s="9"/>
      <c r="AQ366" s="9"/>
      <c r="AR366" s="9"/>
      <c r="AS366" s="9"/>
      <c r="AT366" s="9"/>
      <c r="AU366" s="9"/>
      <c r="AV366" s="49"/>
      <c r="AW366" s="49"/>
      <c r="AX366" s="49"/>
      <c r="AY366" s="49"/>
      <c r="AZ366" s="54"/>
      <c r="BA366" s="79"/>
      <c r="BB366" s="79"/>
    </row>
    <row r="367" spans="1:54" ht="16.2" thickBot="1" x14ac:dyDescent="0.35">
      <c r="A367" s="48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106"/>
      <c r="X367" s="106"/>
      <c r="Y367" s="106"/>
      <c r="Z367" s="49"/>
      <c r="AA367" s="9"/>
      <c r="AB367" s="9"/>
      <c r="AC367" s="9"/>
      <c r="AD367" s="49"/>
      <c r="AE367" s="9"/>
      <c r="AF367" s="49"/>
      <c r="AG367" s="49"/>
      <c r="AH367" s="49"/>
      <c r="AI367" s="49"/>
      <c r="AJ367" s="49"/>
      <c r="AK367" s="49"/>
      <c r="AL367" s="49"/>
      <c r="AM367" s="49"/>
      <c r="AN367" s="9"/>
      <c r="AO367" s="9"/>
      <c r="AP367" s="9"/>
      <c r="AQ367" s="9"/>
      <c r="AR367" s="9"/>
      <c r="AS367" s="9"/>
      <c r="AT367" s="9"/>
      <c r="AU367" s="9"/>
      <c r="AV367" s="49"/>
      <c r="AW367" s="49"/>
      <c r="AX367" s="49"/>
      <c r="AY367" s="49"/>
      <c r="AZ367" s="54"/>
      <c r="BA367" s="79"/>
      <c r="BB367" s="79"/>
    </row>
    <row r="368" spans="1:54" ht="16.2" thickBot="1" x14ac:dyDescent="0.35">
      <c r="A368" s="48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106"/>
      <c r="X368" s="106"/>
      <c r="Y368" s="106"/>
      <c r="Z368" s="49"/>
      <c r="AA368" s="9"/>
      <c r="AB368" s="9"/>
      <c r="AC368" s="9"/>
      <c r="AD368" s="49"/>
      <c r="AE368" s="9"/>
      <c r="AF368" s="49"/>
      <c r="AG368" s="49"/>
      <c r="AH368" s="49"/>
      <c r="AI368" s="49"/>
      <c r="AJ368" s="49"/>
      <c r="AK368" s="49"/>
      <c r="AL368" s="49"/>
      <c r="AM368" s="49"/>
      <c r="AN368" s="9"/>
      <c r="AO368" s="9"/>
      <c r="AP368" s="9"/>
      <c r="AQ368" s="9"/>
      <c r="AR368" s="9"/>
      <c r="AS368" s="9"/>
      <c r="AT368" s="9"/>
      <c r="AU368" s="9"/>
      <c r="AV368" s="49"/>
      <c r="AW368" s="49"/>
      <c r="AX368" s="49"/>
      <c r="AY368" s="49"/>
      <c r="AZ368" s="54"/>
      <c r="BA368" s="79"/>
      <c r="BB368" s="79"/>
    </row>
    <row r="369" spans="1:54" ht="16.2" thickBot="1" x14ac:dyDescent="0.35">
      <c r="A369" s="48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106"/>
      <c r="X369" s="106"/>
      <c r="Y369" s="106"/>
      <c r="Z369" s="49"/>
      <c r="AA369" s="9"/>
      <c r="AB369" s="9"/>
      <c r="AC369" s="9"/>
      <c r="AD369" s="49"/>
      <c r="AE369" s="9"/>
      <c r="AF369" s="49"/>
      <c r="AG369" s="49"/>
      <c r="AH369" s="49"/>
      <c r="AI369" s="49"/>
      <c r="AJ369" s="49"/>
      <c r="AK369" s="49"/>
      <c r="AL369" s="49"/>
      <c r="AM369" s="49"/>
      <c r="AN369" s="9"/>
      <c r="AO369" s="9"/>
      <c r="AP369" s="9"/>
      <c r="AQ369" s="9"/>
      <c r="AR369" s="9"/>
      <c r="AS369" s="9"/>
      <c r="AT369" s="9"/>
      <c r="AU369" s="9"/>
      <c r="AV369" s="49"/>
      <c r="AW369" s="49"/>
      <c r="AX369" s="49"/>
      <c r="AY369" s="49"/>
      <c r="AZ369" s="54"/>
      <c r="BA369" s="79"/>
      <c r="BB369" s="79"/>
    </row>
    <row r="370" spans="1:54" ht="16.2" thickBot="1" x14ac:dyDescent="0.35">
      <c r="A370" s="48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106"/>
      <c r="X370" s="106"/>
      <c r="Y370" s="106"/>
      <c r="Z370" s="49"/>
      <c r="AA370" s="9"/>
      <c r="AB370" s="9"/>
      <c r="AC370" s="9"/>
      <c r="AD370" s="49"/>
      <c r="AE370" s="9"/>
      <c r="AF370" s="49"/>
      <c r="AG370" s="49"/>
      <c r="AH370" s="49"/>
      <c r="AI370" s="49"/>
      <c r="AJ370" s="49"/>
      <c r="AK370" s="49"/>
      <c r="AL370" s="49"/>
      <c r="AM370" s="49"/>
      <c r="AN370" s="9"/>
      <c r="AO370" s="9"/>
      <c r="AP370" s="9"/>
      <c r="AQ370" s="9"/>
      <c r="AR370" s="9"/>
      <c r="AS370" s="9"/>
      <c r="AT370" s="9"/>
      <c r="AU370" s="9"/>
      <c r="AV370" s="49"/>
      <c r="AW370" s="49"/>
      <c r="AX370" s="49"/>
      <c r="AY370" s="49"/>
      <c r="AZ370" s="54"/>
      <c r="BA370" s="79"/>
      <c r="BB370" s="79"/>
    </row>
    <row r="371" spans="1:54" ht="16.2" thickBot="1" x14ac:dyDescent="0.35">
      <c r="A371" s="48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106"/>
      <c r="X371" s="106"/>
      <c r="Y371" s="106"/>
      <c r="Z371" s="49"/>
      <c r="AA371" s="9"/>
      <c r="AB371" s="9"/>
      <c r="AC371" s="9"/>
      <c r="AD371" s="49"/>
      <c r="AE371" s="9"/>
      <c r="AF371" s="49"/>
      <c r="AG371" s="49"/>
      <c r="AH371" s="49"/>
      <c r="AI371" s="49"/>
      <c r="AJ371" s="49"/>
      <c r="AK371" s="49"/>
      <c r="AL371" s="49"/>
      <c r="AM371" s="49"/>
      <c r="AN371" s="9"/>
      <c r="AO371" s="9"/>
      <c r="AP371" s="9"/>
      <c r="AQ371" s="9"/>
      <c r="AR371" s="9"/>
      <c r="AS371" s="9"/>
      <c r="AT371" s="9"/>
      <c r="AU371" s="9"/>
      <c r="AV371" s="49"/>
      <c r="AW371" s="49"/>
      <c r="AX371" s="49"/>
      <c r="AY371" s="49"/>
      <c r="AZ371" s="54"/>
      <c r="BA371" s="79"/>
      <c r="BB371" s="79"/>
    </row>
    <row r="372" spans="1:54" ht="16.2" thickBot="1" x14ac:dyDescent="0.35">
      <c r="A372" s="48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106"/>
      <c r="X372" s="106"/>
      <c r="Y372" s="106"/>
      <c r="Z372" s="49"/>
      <c r="AA372" s="9"/>
      <c r="AB372" s="9"/>
      <c r="AC372" s="9"/>
      <c r="AD372" s="49"/>
      <c r="AE372" s="9"/>
      <c r="AF372" s="49"/>
      <c r="AG372" s="49"/>
      <c r="AH372" s="49"/>
      <c r="AI372" s="49"/>
      <c r="AJ372" s="49"/>
      <c r="AK372" s="49"/>
      <c r="AL372" s="49"/>
      <c r="AM372" s="49"/>
      <c r="AN372" s="9"/>
      <c r="AO372" s="9"/>
      <c r="AP372" s="9"/>
      <c r="AQ372" s="9"/>
      <c r="AR372" s="9"/>
      <c r="AS372" s="9"/>
      <c r="AT372" s="9"/>
      <c r="AU372" s="9"/>
      <c r="AV372" s="49"/>
      <c r="AW372" s="49"/>
      <c r="AX372" s="49"/>
      <c r="AY372" s="49"/>
      <c r="AZ372" s="54"/>
      <c r="BA372" s="79"/>
      <c r="BB372" s="79"/>
    </row>
    <row r="373" spans="1:54" ht="16.2" thickBot="1" x14ac:dyDescent="0.35">
      <c r="A373" s="48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106"/>
      <c r="X373" s="106"/>
      <c r="Y373" s="106"/>
      <c r="Z373" s="49"/>
      <c r="AA373" s="9"/>
      <c r="AB373" s="9"/>
      <c r="AC373" s="9"/>
      <c r="AD373" s="49"/>
      <c r="AE373" s="9"/>
      <c r="AF373" s="49"/>
      <c r="AG373" s="49"/>
      <c r="AH373" s="49"/>
      <c r="AI373" s="49"/>
      <c r="AJ373" s="49"/>
      <c r="AK373" s="49"/>
      <c r="AL373" s="49"/>
      <c r="AM373" s="49"/>
      <c r="AN373" s="9"/>
      <c r="AO373" s="9"/>
      <c r="AP373" s="9"/>
      <c r="AQ373" s="9"/>
      <c r="AR373" s="9"/>
      <c r="AS373" s="9"/>
      <c r="AT373" s="9"/>
      <c r="AU373" s="9"/>
      <c r="AV373" s="49"/>
      <c r="AW373" s="49"/>
      <c r="AX373" s="49"/>
      <c r="AY373" s="49"/>
      <c r="AZ373" s="54"/>
      <c r="BA373" s="79"/>
      <c r="BB373" s="79"/>
    </row>
    <row r="374" spans="1:54" ht="16.2" thickBot="1" x14ac:dyDescent="0.35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106"/>
      <c r="X374" s="106"/>
      <c r="Y374" s="106"/>
      <c r="Z374" s="49"/>
      <c r="AA374" s="9"/>
      <c r="AB374" s="9"/>
      <c r="AC374" s="9"/>
      <c r="AD374" s="49"/>
      <c r="AE374" s="9"/>
      <c r="AF374" s="49"/>
      <c r="AG374" s="49"/>
      <c r="AH374" s="49"/>
      <c r="AI374" s="49"/>
      <c r="AJ374" s="49"/>
      <c r="AK374" s="49"/>
      <c r="AL374" s="49"/>
      <c r="AM374" s="49"/>
      <c r="AN374" s="9"/>
      <c r="AO374" s="9"/>
      <c r="AP374" s="9"/>
      <c r="AQ374" s="9"/>
      <c r="AR374" s="9"/>
      <c r="AS374" s="9"/>
      <c r="AT374" s="9"/>
      <c r="AU374" s="9"/>
      <c r="AV374" s="49"/>
      <c r="AW374" s="49"/>
      <c r="AX374" s="49"/>
      <c r="AY374" s="49"/>
      <c r="AZ374" s="54"/>
      <c r="BA374" s="79"/>
      <c r="BB374" s="79"/>
    </row>
    <row r="375" spans="1:54" ht="16.2" thickBot="1" x14ac:dyDescent="0.35">
      <c r="A375" s="48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106"/>
      <c r="X375" s="106"/>
      <c r="Y375" s="106"/>
      <c r="Z375" s="49"/>
      <c r="AA375" s="9"/>
      <c r="AB375" s="9"/>
      <c r="AC375" s="9"/>
      <c r="AD375" s="49"/>
      <c r="AE375" s="9"/>
      <c r="AF375" s="49"/>
      <c r="AG375" s="49"/>
      <c r="AH375" s="49"/>
      <c r="AI375" s="49"/>
      <c r="AJ375" s="49"/>
      <c r="AK375" s="49"/>
      <c r="AL375" s="49"/>
      <c r="AM375" s="49"/>
      <c r="AN375" s="9"/>
      <c r="AO375" s="9"/>
      <c r="AP375" s="9"/>
      <c r="AQ375" s="9"/>
      <c r="AR375" s="9"/>
      <c r="AS375" s="9"/>
      <c r="AT375" s="9"/>
      <c r="AU375" s="9"/>
      <c r="AV375" s="49"/>
      <c r="AW375" s="49"/>
      <c r="AX375" s="49"/>
      <c r="AY375" s="49"/>
      <c r="AZ375" s="54"/>
      <c r="BA375" s="79"/>
      <c r="BB375" s="79"/>
    </row>
    <row r="376" spans="1:54" ht="16.2" thickBot="1" x14ac:dyDescent="0.35">
      <c r="A376" s="48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106"/>
      <c r="X376" s="106"/>
      <c r="Y376" s="106"/>
      <c r="Z376" s="49"/>
      <c r="AA376" s="9"/>
      <c r="AB376" s="9"/>
      <c r="AC376" s="9"/>
      <c r="AD376" s="49"/>
      <c r="AE376" s="9"/>
      <c r="AF376" s="49"/>
      <c r="AG376" s="49"/>
      <c r="AH376" s="49"/>
      <c r="AI376" s="49"/>
      <c r="AJ376" s="49"/>
      <c r="AK376" s="49"/>
      <c r="AL376" s="49"/>
      <c r="AM376" s="49"/>
      <c r="AN376" s="9"/>
      <c r="AO376" s="9"/>
      <c r="AP376" s="9"/>
      <c r="AQ376" s="9"/>
      <c r="AR376" s="9"/>
      <c r="AS376" s="9"/>
      <c r="AT376" s="9"/>
      <c r="AU376" s="9"/>
      <c r="AV376" s="49"/>
      <c r="AW376" s="49"/>
      <c r="AX376" s="49"/>
      <c r="AY376" s="49"/>
      <c r="AZ376" s="54"/>
      <c r="BA376" s="79"/>
      <c r="BB376" s="79"/>
    </row>
    <row r="377" spans="1:54" ht="16.2" thickBot="1" x14ac:dyDescent="0.35">
      <c r="A377" s="48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106"/>
      <c r="X377" s="106"/>
      <c r="Y377" s="106"/>
      <c r="Z377" s="49"/>
      <c r="AA377" s="9"/>
      <c r="AB377" s="9"/>
      <c r="AC377" s="9"/>
      <c r="AD377" s="49"/>
      <c r="AE377" s="9"/>
      <c r="AF377" s="49"/>
      <c r="AG377" s="49"/>
      <c r="AH377" s="49"/>
      <c r="AI377" s="49"/>
      <c r="AJ377" s="49"/>
      <c r="AK377" s="49"/>
      <c r="AL377" s="49"/>
      <c r="AM377" s="49"/>
      <c r="AN377" s="9"/>
      <c r="AO377" s="9"/>
      <c r="AP377" s="9"/>
      <c r="AQ377" s="9"/>
      <c r="AR377" s="9"/>
      <c r="AS377" s="9"/>
      <c r="AT377" s="9"/>
      <c r="AU377" s="9"/>
      <c r="AV377" s="49"/>
      <c r="AW377" s="49"/>
      <c r="AX377" s="49"/>
      <c r="AY377" s="49"/>
      <c r="AZ377" s="54"/>
      <c r="BA377" s="79"/>
      <c r="BB377" s="79"/>
    </row>
    <row r="378" spans="1:54" ht="16.2" thickBot="1" x14ac:dyDescent="0.35">
      <c r="A378" s="48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106"/>
      <c r="X378" s="106"/>
      <c r="Y378" s="106"/>
      <c r="Z378" s="49"/>
      <c r="AA378" s="9"/>
      <c r="AB378" s="9"/>
      <c r="AC378" s="9"/>
      <c r="AD378" s="49"/>
      <c r="AE378" s="9"/>
      <c r="AF378" s="49"/>
      <c r="AG378" s="49"/>
      <c r="AH378" s="49"/>
      <c r="AI378" s="49"/>
      <c r="AJ378" s="49"/>
      <c r="AK378" s="49"/>
      <c r="AL378" s="49"/>
      <c r="AM378" s="49"/>
      <c r="AN378" s="9"/>
      <c r="AO378" s="9"/>
      <c r="AP378" s="9"/>
      <c r="AQ378" s="9"/>
      <c r="AR378" s="9"/>
      <c r="AS378" s="9"/>
      <c r="AT378" s="9"/>
      <c r="AU378" s="9"/>
      <c r="AV378" s="49"/>
      <c r="AW378" s="49"/>
      <c r="AX378" s="49"/>
      <c r="AY378" s="49"/>
      <c r="AZ378" s="54"/>
      <c r="BA378" s="79"/>
      <c r="BB378" s="79"/>
    </row>
    <row r="379" spans="1:54" ht="16.2" thickBot="1" x14ac:dyDescent="0.35">
      <c r="A379" s="48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106"/>
      <c r="X379" s="106"/>
      <c r="Y379" s="106"/>
      <c r="Z379" s="49"/>
      <c r="AA379" s="9"/>
      <c r="AB379" s="9"/>
      <c r="AC379" s="9"/>
      <c r="AD379" s="49"/>
      <c r="AE379" s="9"/>
      <c r="AF379" s="49"/>
      <c r="AG379" s="49"/>
      <c r="AH379" s="49"/>
      <c r="AI379" s="49"/>
      <c r="AJ379" s="49"/>
      <c r="AK379" s="49"/>
      <c r="AL379" s="49"/>
      <c r="AM379" s="49"/>
      <c r="AN379" s="9"/>
      <c r="AO379" s="9"/>
      <c r="AP379" s="9"/>
      <c r="AQ379" s="9"/>
      <c r="AR379" s="9"/>
      <c r="AS379" s="9"/>
      <c r="AT379" s="9"/>
      <c r="AU379" s="9"/>
      <c r="AV379" s="49"/>
      <c r="AW379" s="49"/>
      <c r="AX379" s="49"/>
      <c r="AY379" s="49"/>
      <c r="AZ379" s="54"/>
      <c r="BA379" s="79"/>
      <c r="BB379" s="79"/>
    </row>
    <row r="380" spans="1:54" ht="16.2" thickBot="1" x14ac:dyDescent="0.35">
      <c r="A380" s="48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106"/>
      <c r="X380" s="106"/>
      <c r="Y380" s="106"/>
      <c r="Z380" s="49"/>
      <c r="AA380" s="9"/>
      <c r="AB380" s="9"/>
      <c r="AC380" s="9"/>
      <c r="AD380" s="49"/>
      <c r="AE380" s="9"/>
      <c r="AF380" s="49"/>
      <c r="AG380" s="49"/>
      <c r="AH380" s="49"/>
      <c r="AI380" s="49"/>
      <c r="AJ380" s="49"/>
      <c r="AK380" s="49"/>
      <c r="AL380" s="49"/>
      <c r="AM380" s="49"/>
      <c r="AN380" s="9"/>
      <c r="AO380" s="9"/>
      <c r="AP380" s="9"/>
      <c r="AQ380" s="9"/>
      <c r="AR380" s="9"/>
      <c r="AS380" s="9"/>
      <c r="AT380" s="9"/>
      <c r="AU380" s="9"/>
      <c r="AV380" s="49"/>
      <c r="AW380" s="49"/>
      <c r="AX380" s="49"/>
      <c r="AY380" s="49"/>
      <c r="AZ380" s="54"/>
      <c r="BA380" s="79"/>
      <c r="BB380" s="79"/>
    </row>
    <row r="381" spans="1:54" ht="16.2" thickBot="1" x14ac:dyDescent="0.35">
      <c r="A381" s="48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106"/>
      <c r="X381" s="106"/>
      <c r="Y381" s="106"/>
      <c r="Z381" s="49"/>
      <c r="AA381" s="9"/>
      <c r="AB381" s="9"/>
      <c r="AC381" s="9"/>
      <c r="AD381" s="49"/>
      <c r="AE381" s="9"/>
      <c r="AF381" s="49"/>
      <c r="AG381" s="49"/>
      <c r="AH381" s="49"/>
      <c r="AI381" s="49"/>
      <c r="AJ381" s="49"/>
      <c r="AK381" s="49"/>
      <c r="AL381" s="49"/>
      <c r="AM381" s="49"/>
      <c r="AN381" s="9"/>
      <c r="AO381" s="9"/>
      <c r="AP381" s="9"/>
      <c r="AQ381" s="9"/>
      <c r="AR381" s="9"/>
      <c r="AS381" s="9"/>
      <c r="AT381" s="9"/>
      <c r="AU381" s="9"/>
      <c r="AV381" s="49"/>
      <c r="AW381" s="49"/>
      <c r="AX381" s="49"/>
      <c r="AY381" s="49"/>
      <c r="AZ381" s="54"/>
      <c r="BA381" s="79"/>
      <c r="BB381" s="79"/>
    </row>
    <row r="382" spans="1:54" ht="16.2" thickBot="1" x14ac:dyDescent="0.35">
      <c r="A382" s="48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106"/>
      <c r="X382" s="106"/>
      <c r="Y382" s="106"/>
      <c r="Z382" s="49"/>
      <c r="AA382" s="9"/>
      <c r="AB382" s="9"/>
      <c r="AC382" s="9"/>
      <c r="AD382" s="49"/>
      <c r="AE382" s="9"/>
      <c r="AF382" s="49"/>
      <c r="AG382" s="49"/>
      <c r="AH382" s="49"/>
      <c r="AI382" s="49"/>
      <c r="AJ382" s="49"/>
      <c r="AK382" s="49"/>
      <c r="AL382" s="49"/>
      <c r="AM382" s="49"/>
      <c r="AN382" s="9"/>
      <c r="AO382" s="9"/>
      <c r="AP382" s="9"/>
      <c r="AQ382" s="9"/>
      <c r="AR382" s="9"/>
      <c r="AS382" s="9"/>
      <c r="AT382" s="9"/>
      <c r="AU382" s="9"/>
      <c r="AV382" s="49"/>
      <c r="AW382" s="49"/>
      <c r="AX382" s="49"/>
      <c r="AY382" s="49"/>
      <c r="AZ382" s="54"/>
      <c r="BA382" s="79"/>
      <c r="BB382" s="79"/>
    </row>
    <row r="383" spans="1:54" ht="16.2" thickBot="1" x14ac:dyDescent="0.35">
      <c r="A383" s="48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106"/>
      <c r="X383" s="106"/>
      <c r="Y383" s="106"/>
      <c r="Z383" s="49"/>
      <c r="AA383" s="9"/>
      <c r="AB383" s="9"/>
      <c r="AC383" s="9"/>
      <c r="AD383" s="49"/>
      <c r="AE383" s="9"/>
      <c r="AF383" s="49"/>
      <c r="AG383" s="49"/>
      <c r="AH383" s="49"/>
      <c r="AI383" s="49"/>
      <c r="AJ383" s="49"/>
      <c r="AK383" s="49"/>
      <c r="AL383" s="49"/>
      <c r="AM383" s="49"/>
      <c r="AN383" s="9"/>
      <c r="AO383" s="9"/>
      <c r="AP383" s="9"/>
      <c r="AQ383" s="9"/>
      <c r="AR383" s="9"/>
      <c r="AS383" s="9"/>
      <c r="AT383" s="9"/>
      <c r="AU383" s="9"/>
      <c r="AV383" s="49"/>
      <c r="AW383" s="49"/>
      <c r="AX383" s="49"/>
      <c r="AY383" s="49"/>
      <c r="AZ383" s="54"/>
      <c r="BA383" s="79"/>
      <c r="BB383" s="79"/>
    </row>
    <row r="384" spans="1:54" ht="16.2" thickBot="1" x14ac:dyDescent="0.35">
      <c r="A384" s="48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106"/>
      <c r="X384" s="106"/>
      <c r="Y384" s="106"/>
      <c r="Z384" s="49"/>
      <c r="AA384" s="9"/>
      <c r="AB384" s="9"/>
      <c r="AC384" s="9"/>
      <c r="AD384" s="49"/>
      <c r="AE384" s="9"/>
      <c r="AF384" s="49"/>
      <c r="AG384" s="49"/>
      <c r="AH384" s="49"/>
      <c r="AI384" s="49"/>
      <c r="AJ384" s="49"/>
      <c r="AK384" s="49"/>
      <c r="AL384" s="49"/>
      <c r="AM384" s="49"/>
      <c r="AN384" s="9"/>
      <c r="AO384" s="9"/>
      <c r="AP384" s="9"/>
      <c r="AQ384" s="9"/>
      <c r="AR384" s="9"/>
      <c r="AS384" s="9"/>
      <c r="AT384" s="9"/>
      <c r="AU384" s="9"/>
      <c r="AV384" s="49"/>
      <c r="AW384" s="49"/>
      <c r="AX384" s="49"/>
      <c r="AY384" s="49"/>
      <c r="AZ384" s="54"/>
      <c r="BA384" s="79"/>
      <c r="BB384" s="79"/>
    </row>
    <row r="385" spans="1:54" ht="16.2" thickBot="1" x14ac:dyDescent="0.35">
      <c r="A385" s="48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106"/>
      <c r="X385" s="106"/>
      <c r="Y385" s="106"/>
      <c r="Z385" s="49"/>
      <c r="AA385" s="9"/>
      <c r="AB385" s="9"/>
      <c r="AC385" s="9"/>
      <c r="AD385" s="49"/>
      <c r="AE385" s="9"/>
      <c r="AF385" s="49"/>
      <c r="AG385" s="49"/>
      <c r="AH385" s="49"/>
      <c r="AI385" s="49"/>
      <c r="AJ385" s="49"/>
      <c r="AK385" s="49"/>
      <c r="AL385" s="49"/>
      <c r="AM385" s="49"/>
      <c r="AN385" s="9"/>
      <c r="AO385" s="9"/>
      <c r="AP385" s="9"/>
      <c r="AQ385" s="9"/>
      <c r="AR385" s="9"/>
      <c r="AS385" s="9"/>
      <c r="AT385" s="9"/>
      <c r="AU385" s="9"/>
      <c r="AV385" s="49"/>
      <c r="AW385" s="49"/>
      <c r="AX385" s="49"/>
      <c r="AY385" s="49"/>
      <c r="AZ385" s="54"/>
      <c r="BA385" s="79"/>
      <c r="BB385" s="79"/>
    </row>
    <row r="386" spans="1:54" ht="16.2" thickBot="1" x14ac:dyDescent="0.35">
      <c r="A386" s="48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106"/>
      <c r="X386" s="106"/>
      <c r="Y386" s="106"/>
      <c r="Z386" s="49"/>
      <c r="AA386" s="9"/>
      <c r="AB386" s="9"/>
      <c r="AC386" s="9"/>
      <c r="AD386" s="49"/>
      <c r="AE386" s="9"/>
      <c r="AF386" s="49"/>
      <c r="AG386" s="49"/>
      <c r="AH386" s="49"/>
      <c r="AI386" s="49"/>
      <c r="AJ386" s="49"/>
      <c r="AK386" s="49"/>
      <c r="AL386" s="49"/>
      <c r="AM386" s="49"/>
      <c r="AN386" s="9"/>
      <c r="AO386" s="9"/>
      <c r="AP386" s="9"/>
      <c r="AQ386" s="9"/>
      <c r="AR386" s="9"/>
      <c r="AS386" s="9"/>
      <c r="AT386" s="9"/>
      <c r="AU386" s="9"/>
      <c r="AV386" s="49"/>
      <c r="AW386" s="49"/>
      <c r="AX386" s="49"/>
      <c r="AY386" s="49"/>
      <c r="AZ386" s="54"/>
      <c r="BA386" s="79"/>
      <c r="BB386" s="79"/>
    </row>
    <row r="387" spans="1:54" ht="16.2" thickBot="1" x14ac:dyDescent="0.35">
      <c r="A387" s="48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106"/>
      <c r="X387" s="106"/>
      <c r="Y387" s="106"/>
      <c r="Z387" s="49"/>
      <c r="AA387" s="9"/>
      <c r="AB387" s="9"/>
      <c r="AC387" s="9"/>
      <c r="AD387" s="49"/>
      <c r="AE387" s="9"/>
      <c r="AF387" s="49"/>
      <c r="AG387" s="49"/>
      <c r="AH387" s="49"/>
      <c r="AI387" s="49"/>
      <c r="AJ387" s="49"/>
      <c r="AK387" s="49"/>
      <c r="AL387" s="49"/>
      <c r="AM387" s="49"/>
      <c r="AN387" s="9"/>
      <c r="AO387" s="9"/>
      <c r="AP387" s="9"/>
      <c r="AQ387" s="9"/>
      <c r="AR387" s="9"/>
      <c r="AS387" s="9"/>
      <c r="AT387" s="9"/>
      <c r="AU387" s="9"/>
      <c r="AV387" s="49"/>
      <c r="AW387" s="49"/>
      <c r="AX387" s="49"/>
      <c r="AY387" s="49"/>
      <c r="AZ387" s="54"/>
      <c r="BA387" s="79"/>
      <c r="BB387" s="79"/>
    </row>
    <row r="388" spans="1:54" ht="16.2" thickBot="1" x14ac:dyDescent="0.35">
      <c r="A388" s="48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106"/>
      <c r="X388" s="106"/>
      <c r="Y388" s="106"/>
      <c r="Z388" s="49"/>
      <c r="AA388" s="9"/>
      <c r="AB388" s="9"/>
      <c r="AC388" s="9"/>
      <c r="AD388" s="49"/>
      <c r="AE388" s="9"/>
      <c r="AF388" s="49"/>
      <c r="AG388" s="49"/>
      <c r="AH388" s="49"/>
      <c r="AI388" s="49"/>
      <c r="AJ388" s="49"/>
      <c r="AK388" s="49"/>
      <c r="AL388" s="49"/>
      <c r="AM388" s="49"/>
      <c r="AN388" s="9"/>
      <c r="AO388" s="9"/>
      <c r="AP388" s="9"/>
      <c r="AQ388" s="9"/>
      <c r="AR388" s="9"/>
      <c r="AS388" s="9"/>
      <c r="AT388" s="9"/>
      <c r="AU388" s="9"/>
      <c r="AV388" s="49"/>
      <c r="AW388" s="49"/>
      <c r="AX388" s="49"/>
      <c r="AY388" s="49"/>
      <c r="AZ388" s="54"/>
      <c r="BA388" s="79"/>
      <c r="BB388" s="79"/>
    </row>
    <row r="389" spans="1:54" ht="16.2" thickBot="1" x14ac:dyDescent="0.35">
      <c r="A389" s="48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106"/>
      <c r="X389" s="106"/>
      <c r="Y389" s="106"/>
      <c r="Z389" s="49"/>
      <c r="AA389" s="9"/>
      <c r="AB389" s="9"/>
      <c r="AC389" s="9"/>
      <c r="AD389" s="49"/>
      <c r="AE389" s="9"/>
      <c r="AF389" s="49"/>
      <c r="AG389" s="49"/>
      <c r="AH389" s="49"/>
      <c r="AI389" s="49"/>
      <c r="AJ389" s="49"/>
      <c r="AK389" s="49"/>
      <c r="AL389" s="49"/>
      <c r="AM389" s="49"/>
      <c r="AN389" s="9"/>
      <c r="AO389" s="9"/>
      <c r="AP389" s="9"/>
      <c r="AQ389" s="9"/>
      <c r="AR389" s="9"/>
      <c r="AS389" s="9"/>
      <c r="AT389" s="9"/>
      <c r="AU389" s="9"/>
      <c r="AV389" s="49"/>
      <c r="AW389" s="49"/>
      <c r="AX389" s="49"/>
      <c r="AY389" s="49"/>
      <c r="AZ389" s="54"/>
      <c r="BA389" s="79"/>
      <c r="BB389" s="79"/>
    </row>
    <row r="390" spans="1:54" ht="16.2" thickBot="1" x14ac:dyDescent="0.35">
      <c r="A390" s="48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106"/>
      <c r="X390" s="106"/>
      <c r="Y390" s="106"/>
      <c r="Z390" s="49"/>
      <c r="AA390" s="9"/>
      <c r="AB390" s="9"/>
      <c r="AC390" s="9"/>
      <c r="AD390" s="49"/>
      <c r="AE390" s="9"/>
      <c r="AF390" s="49"/>
      <c r="AG390" s="49"/>
      <c r="AH390" s="49"/>
      <c r="AI390" s="49"/>
      <c r="AJ390" s="49"/>
      <c r="AK390" s="49"/>
      <c r="AL390" s="49"/>
      <c r="AM390" s="49"/>
      <c r="AN390" s="9"/>
      <c r="AO390" s="9"/>
      <c r="AP390" s="9"/>
      <c r="AQ390" s="9"/>
      <c r="AR390" s="9"/>
      <c r="AS390" s="9"/>
      <c r="AT390" s="9"/>
      <c r="AU390" s="9"/>
      <c r="AV390" s="49"/>
      <c r="AW390" s="49"/>
      <c r="AX390" s="49"/>
      <c r="AY390" s="49"/>
      <c r="AZ390" s="54"/>
      <c r="BA390" s="79"/>
      <c r="BB390" s="79"/>
    </row>
    <row r="391" spans="1:54" ht="16.2" thickBot="1" x14ac:dyDescent="0.35">
      <c r="A391" s="48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106"/>
      <c r="X391" s="106"/>
      <c r="Y391" s="106"/>
      <c r="Z391" s="49"/>
      <c r="AA391" s="9"/>
      <c r="AB391" s="9"/>
      <c r="AC391" s="9"/>
      <c r="AD391" s="49"/>
      <c r="AE391" s="9"/>
      <c r="AF391" s="49"/>
      <c r="AG391" s="49"/>
      <c r="AH391" s="49"/>
      <c r="AI391" s="49"/>
      <c r="AJ391" s="49"/>
      <c r="AK391" s="49"/>
      <c r="AL391" s="49"/>
      <c r="AM391" s="49"/>
      <c r="AN391" s="9"/>
      <c r="AO391" s="9"/>
      <c r="AP391" s="9"/>
      <c r="AQ391" s="9"/>
      <c r="AR391" s="9"/>
      <c r="AS391" s="9"/>
      <c r="AT391" s="9"/>
      <c r="AU391" s="9"/>
      <c r="AV391" s="49"/>
      <c r="AW391" s="49"/>
      <c r="AX391" s="49"/>
      <c r="AY391" s="49"/>
      <c r="AZ391" s="54"/>
      <c r="BA391" s="79"/>
      <c r="BB391" s="79"/>
    </row>
    <row r="392" spans="1:54" ht="16.2" thickBot="1" x14ac:dyDescent="0.35">
      <c r="A392" s="48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106"/>
      <c r="X392" s="106"/>
      <c r="Y392" s="106"/>
      <c r="Z392" s="49"/>
      <c r="AA392" s="9"/>
      <c r="AB392" s="9"/>
      <c r="AC392" s="9"/>
      <c r="AD392" s="49"/>
      <c r="AE392" s="9"/>
      <c r="AF392" s="49"/>
      <c r="AG392" s="49"/>
      <c r="AH392" s="49"/>
      <c r="AI392" s="49"/>
      <c r="AJ392" s="49"/>
      <c r="AK392" s="49"/>
      <c r="AL392" s="49"/>
      <c r="AM392" s="49"/>
      <c r="AN392" s="9"/>
      <c r="AO392" s="9"/>
      <c r="AP392" s="9"/>
      <c r="AQ392" s="9"/>
      <c r="AR392" s="9"/>
      <c r="AS392" s="9"/>
      <c r="AT392" s="9"/>
      <c r="AU392" s="9"/>
      <c r="AV392" s="49"/>
      <c r="AW392" s="49"/>
      <c r="AX392" s="49"/>
      <c r="AY392" s="49"/>
      <c r="AZ392" s="54"/>
      <c r="BA392" s="79"/>
      <c r="BB392" s="79"/>
    </row>
    <row r="393" spans="1:54" ht="16.2" thickBot="1" x14ac:dyDescent="0.35">
      <c r="A393" s="48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106"/>
      <c r="X393" s="106"/>
      <c r="Y393" s="106"/>
      <c r="Z393" s="49"/>
      <c r="AA393" s="9"/>
      <c r="AB393" s="9"/>
      <c r="AC393" s="9"/>
      <c r="AD393" s="49"/>
      <c r="AE393" s="9"/>
      <c r="AF393" s="49"/>
      <c r="AG393" s="49"/>
      <c r="AH393" s="49"/>
      <c r="AI393" s="49"/>
      <c r="AJ393" s="49"/>
      <c r="AK393" s="49"/>
      <c r="AL393" s="49"/>
      <c r="AM393" s="49"/>
      <c r="AN393" s="9"/>
      <c r="AO393" s="9"/>
      <c r="AP393" s="9"/>
      <c r="AQ393" s="9"/>
      <c r="AR393" s="9"/>
      <c r="AS393" s="9"/>
      <c r="AT393" s="9"/>
      <c r="AU393" s="9"/>
      <c r="AV393" s="49"/>
      <c r="AW393" s="49"/>
      <c r="AX393" s="49"/>
      <c r="AY393" s="49"/>
      <c r="AZ393" s="54"/>
      <c r="BA393" s="79"/>
      <c r="BB393" s="79"/>
    </row>
    <row r="394" spans="1:54" ht="16.2" thickBot="1" x14ac:dyDescent="0.35">
      <c r="A394" s="48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106"/>
      <c r="X394" s="106"/>
      <c r="Y394" s="106"/>
      <c r="Z394" s="49"/>
      <c r="AA394" s="9"/>
      <c r="AB394" s="9"/>
      <c r="AC394" s="9"/>
      <c r="AD394" s="49"/>
      <c r="AE394" s="9"/>
      <c r="AF394" s="49"/>
      <c r="AG394" s="49"/>
      <c r="AH394" s="49"/>
      <c r="AI394" s="49"/>
      <c r="AJ394" s="49"/>
      <c r="AK394" s="49"/>
      <c r="AL394" s="49"/>
      <c r="AM394" s="49"/>
      <c r="AN394" s="9"/>
      <c r="AO394" s="9"/>
      <c r="AP394" s="9"/>
      <c r="AQ394" s="9"/>
      <c r="AR394" s="9"/>
      <c r="AS394" s="9"/>
      <c r="AT394" s="9"/>
      <c r="AU394" s="9"/>
      <c r="AV394" s="49"/>
      <c r="AW394" s="49"/>
      <c r="AX394" s="49"/>
      <c r="AY394" s="49"/>
      <c r="AZ394" s="54"/>
      <c r="BA394" s="79"/>
      <c r="BB394" s="79"/>
    </row>
    <row r="395" spans="1:54" ht="16.2" thickBot="1" x14ac:dyDescent="0.35">
      <c r="A395" s="48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106"/>
      <c r="X395" s="106"/>
      <c r="Y395" s="106"/>
      <c r="Z395" s="49"/>
      <c r="AA395" s="9"/>
      <c r="AB395" s="9"/>
      <c r="AC395" s="9"/>
      <c r="AD395" s="49"/>
      <c r="AE395" s="9"/>
      <c r="AF395" s="49"/>
      <c r="AG395" s="49"/>
      <c r="AH395" s="49"/>
      <c r="AI395" s="49"/>
      <c r="AJ395" s="49"/>
      <c r="AK395" s="49"/>
      <c r="AL395" s="49"/>
      <c r="AM395" s="49"/>
      <c r="AN395" s="9"/>
      <c r="AO395" s="9"/>
      <c r="AP395" s="9"/>
      <c r="AQ395" s="9"/>
      <c r="AR395" s="9"/>
      <c r="AS395" s="9"/>
      <c r="AT395" s="9"/>
      <c r="AU395" s="9"/>
      <c r="AV395" s="49"/>
      <c r="AW395" s="49"/>
      <c r="AX395" s="49"/>
      <c r="AY395" s="49"/>
      <c r="AZ395" s="54"/>
      <c r="BA395" s="79"/>
      <c r="BB395" s="79"/>
    </row>
    <row r="396" spans="1:54" ht="16.2" thickBot="1" x14ac:dyDescent="0.35">
      <c r="A396" s="48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106"/>
      <c r="X396" s="106"/>
      <c r="Y396" s="106"/>
      <c r="Z396" s="49"/>
      <c r="AA396" s="9"/>
      <c r="AB396" s="9"/>
      <c r="AC396" s="9"/>
      <c r="AD396" s="49"/>
      <c r="AE396" s="9"/>
      <c r="AF396" s="49"/>
      <c r="AG396" s="49"/>
      <c r="AH396" s="49"/>
      <c r="AI396" s="49"/>
      <c r="AJ396" s="49"/>
      <c r="AK396" s="49"/>
      <c r="AL396" s="49"/>
      <c r="AM396" s="49"/>
      <c r="AN396" s="9"/>
      <c r="AO396" s="9"/>
      <c r="AP396" s="9"/>
      <c r="AQ396" s="9"/>
      <c r="AR396" s="9"/>
      <c r="AS396" s="9"/>
      <c r="AT396" s="9"/>
      <c r="AU396" s="9"/>
      <c r="AV396" s="49"/>
      <c r="AW396" s="49"/>
      <c r="AX396" s="49"/>
      <c r="AY396" s="49"/>
      <c r="AZ396" s="54"/>
      <c r="BA396" s="79"/>
      <c r="BB396" s="79"/>
    </row>
    <row r="397" spans="1:54" ht="16.2" thickBot="1" x14ac:dyDescent="0.35">
      <c r="A397" s="48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106"/>
      <c r="X397" s="106"/>
      <c r="Y397" s="106"/>
      <c r="Z397" s="49"/>
      <c r="AA397" s="9"/>
      <c r="AB397" s="9"/>
      <c r="AC397" s="9"/>
      <c r="AD397" s="49"/>
      <c r="AE397" s="9"/>
      <c r="AF397" s="49"/>
      <c r="AG397" s="49"/>
      <c r="AH397" s="49"/>
      <c r="AI397" s="49"/>
      <c r="AJ397" s="49"/>
      <c r="AK397" s="49"/>
      <c r="AL397" s="49"/>
      <c r="AM397" s="49"/>
      <c r="AN397" s="9"/>
      <c r="AO397" s="9"/>
      <c r="AP397" s="9"/>
      <c r="AQ397" s="9"/>
      <c r="AR397" s="9"/>
      <c r="AS397" s="9"/>
      <c r="AT397" s="9"/>
      <c r="AU397" s="9"/>
      <c r="AV397" s="49"/>
      <c r="AW397" s="49"/>
      <c r="AX397" s="49"/>
      <c r="AY397" s="49"/>
      <c r="AZ397" s="54"/>
      <c r="BA397" s="79"/>
      <c r="BB397" s="79"/>
    </row>
    <row r="398" spans="1:54" ht="16.2" thickBot="1" x14ac:dyDescent="0.35">
      <c r="A398" s="48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106"/>
      <c r="X398" s="106"/>
      <c r="Y398" s="106"/>
      <c r="Z398" s="49"/>
      <c r="AA398" s="9"/>
      <c r="AB398" s="9"/>
      <c r="AC398" s="9"/>
      <c r="AD398" s="49"/>
      <c r="AE398" s="9"/>
      <c r="AF398" s="49"/>
      <c r="AG398" s="49"/>
      <c r="AH398" s="49"/>
      <c r="AI398" s="49"/>
      <c r="AJ398" s="49"/>
      <c r="AK398" s="49"/>
      <c r="AL398" s="49"/>
      <c r="AM398" s="49"/>
      <c r="AN398" s="9"/>
      <c r="AO398" s="9"/>
      <c r="AP398" s="9"/>
      <c r="AQ398" s="9"/>
      <c r="AR398" s="9"/>
      <c r="AS398" s="9"/>
      <c r="AT398" s="9"/>
      <c r="AU398" s="9"/>
      <c r="AV398" s="49"/>
      <c r="AW398" s="49"/>
      <c r="AX398" s="49"/>
      <c r="AY398" s="49"/>
      <c r="AZ398" s="54"/>
      <c r="BA398" s="79"/>
      <c r="BB398" s="79"/>
    </row>
    <row r="399" spans="1:54" ht="16.2" thickBot="1" x14ac:dyDescent="0.35">
      <c r="A399" s="48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106"/>
      <c r="X399" s="106"/>
      <c r="Y399" s="106"/>
      <c r="Z399" s="49"/>
      <c r="AA399" s="9"/>
      <c r="AB399" s="9"/>
      <c r="AC399" s="9"/>
      <c r="AD399" s="49"/>
      <c r="AE399" s="9"/>
      <c r="AF399" s="49"/>
      <c r="AG399" s="49"/>
      <c r="AH399" s="49"/>
      <c r="AI399" s="49"/>
      <c r="AJ399" s="49"/>
      <c r="AK399" s="49"/>
      <c r="AL399" s="49"/>
      <c r="AM399" s="49"/>
      <c r="AN399" s="9"/>
      <c r="AO399" s="9"/>
      <c r="AP399" s="9"/>
      <c r="AQ399" s="9"/>
      <c r="AR399" s="9"/>
      <c r="AS399" s="9"/>
      <c r="AT399" s="9"/>
      <c r="AU399" s="9"/>
      <c r="AV399" s="49"/>
      <c r="AW399" s="49"/>
      <c r="AX399" s="49"/>
      <c r="AY399" s="49"/>
      <c r="AZ399" s="54"/>
      <c r="BA399" s="79"/>
      <c r="BB399" s="79"/>
    </row>
    <row r="400" spans="1:54" ht="16.2" thickBot="1" x14ac:dyDescent="0.35">
      <c r="A400" s="48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106"/>
      <c r="X400" s="106"/>
      <c r="Y400" s="106"/>
      <c r="Z400" s="49"/>
      <c r="AA400" s="9"/>
      <c r="AB400" s="9"/>
      <c r="AC400" s="9"/>
      <c r="AD400" s="49"/>
      <c r="AE400" s="9"/>
      <c r="AF400" s="49"/>
      <c r="AG400" s="49"/>
      <c r="AH400" s="49"/>
      <c r="AI400" s="49"/>
      <c r="AJ400" s="49"/>
      <c r="AK400" s="49"/>
      <c r="AL400" s="49"/>
      <c r="AM400" s="49"/>
      <c r="AN400" s="9"/>
      <c r="AO400" s="9"/>
      <c r="AP400" s="9"/>
      <c r="AQ400" s="9"/>
      <c r="AR400" s="9"/>
      <c r="AS400" s="9"/>
      <c r="AT400" s="9"/>
      <c r="AU400" s="9"/>
      <c r="AV400" s="49"/>
      <c r="AW400" s="49"/>
      <c r="AX400" s="49"/>
      <c r="AY400" s="49"/>
      <c r="AZ400" s="54"/>
      <c r="BA400" s="79"/>
      <c r="BB400" s="79"/>
    </row>
    <row r="401" spans="1:54" ht="16.2" thickBot="1" x14ac:dyDescent="0.35">
      <c r="A401" s="48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106"/>
      <c r="X401" s="106"/>
      <c r="Y401" s="106"/>
      <c r="Z401" s="49"/>
      <c r="AA401" s="9"/>
      <c r="AB401" s="9"/>
      <c r="AC401" s="9"/>
      <c r="AD401" s="49"/>
      <c r="AE401" s="9"/>
      <c r="AF401" s="49"/>
      <c r="AG401" s="49"/>
      <c r="AH401" s="49"/>
      <c r="AI401" s="49"/>
      <c r="AJ401" s="49"/>
      <c r="AK401" s="49"/>
      <c r="AL401" s="49"/>
      <c r="AM401" s="49"/>
      <c r="AN401" s="9"/>
      <c r="AO401" s="9"/>
      <c r="AP401" s="9"/>
      <c r="AQ401" s="9"/>
      <c r="AR401" s="9"/>
      <c r="AS401" s="9"/>
      <c r="AT401" s="9"/>
      <c r="AU401" s="9"/>
      <c r="AV401" s="49"/>
      <c r="AW401" s="49"/>
      <c r="AX401" s="49"/>
      <c r="AY401" s="49"/>
      <c r="AZ401" s="54"/>
      <c r="BA401" s="79"/>
      <c r="BB401" s="79"/>
    </row>
    <row r="402" spans="1:54" ht="16.2" thickBot="1" x14ac:dyDescent="0.35">
      <c r="A402" s="48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106"/>
      <c r="X402" s="106"/>
      <c r="Y402" s="106"/>
      <c r="Z402" s="49"/>
      <c r="AA402" s="9"/>
      <c r="AB402" s="9"/>
      <c r="AC402" s="9"/>
      <c r="AD402" s="49"/>
      <c r="AE402" s="9"/>
      <c r="AF402" s="49"/>
      <c r="AG402" s="49"/>
      <c r="AH402" s="49"/>
      <c r="AI402" s="49"/>
      <c r="AJ402" s="49"/>
      <c r="AK402" s="49"/>
      <c r="AL402" s="49"/>
      <c r="AM402" s="49"/>
      <c r="AN402" s="9"/>
      <c r="AO402" s="9"/>
      <c r="AP402" s="9"/>
      <c r="AQ402" s="9"/>
      <c r="AR402" s="9"/>
      <c r="AS402" s="9"/>
      <c r="AT402" s="9"/>
      <c r="AU402" s="9"/>
      <c r="AV402" s="49"/>
      <c r="AW402" s="49"/>
      <c r="AX402" s="49"/>
      <c r="AY402" s="49"/>
      <c r="AZ402" s="54"/>
      <c r="BA402" s="79"/>
      <c r="BB402" s="79"/>
    </row>
    <row r="403" spans="1:54" ht="16.2" thickBot="1" x14ac:dyDescent="0.35">
      <c r="A403" s="48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106"/>
      <c r="X403" s="106"/>
      <c r="Y403" s="106"/>
      <c r="Z403" s="49"/>
      <c r="AA403" s="9"/>
      <c r="AB403" s="9"/>
      <c r="AC403" s="9"/>
      <c r="AD403" s="49"/>
      <c r="AE403" s="9"/>
      <c r="AF403" s="49"/>
      <c r="AG403" s="49"/>
      <c r="AH403" s="49"/>
      <c r="AI403" s="49"/>
      <c r="AJ403" s="49"/>
      <c r="AK403" s="49"/>
      <c r="AL403" s="49"/>
      <c r="AM403" s="49"/>
      <c r="AN403" s="9"/>
      <c r="AO403" s="9"/>
      <c r="AP403" s="9"/>
      <c r="AQ403" s="9"/>
      <c r="AR403" s="9"/>
      <c r="AS403" s="9"/>
      <c r="AT403" s="9"/>
      <c r="AU403" s="9"/>
      <c r="AV403" s="49"/>
      <c r="AW403" s="49"/>
      <c r="AX403" s="49"/>
      <c r="AY403" s="49"/>
      <c r="AZ403" s="54"/>
      <c r="BA403" s="79"/>
      <c r="BB403" s="79"/>
    </row>
    <row r="404" spans="1:54" ht="16.2" thickBot="1" x14ac:dyDescent="0.35">
      <c r="A404" s="48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106"/>
      <c r="X404" s="106"/>
      <c r="Y404" s="106"/>
      <c r="Z404" s="49"/>
      <c r="AA404" s="9"/>
      <c r="AB404" s="9"/>
      <c r="AC404" s="9"/>
      <c r="AD404" s="49"/>
      <c r="AE404" s="9"/>
      <c r="AF404" s="49"/>
      <c r="AG404" s="49"/>
      <c r="AH404" s="49"/>
      <c r="AI404" s="49"/>
      <c r="AJ404" s="49"/>
      <c r="AK404" s="49"/>
      <c r="AL404" s="49"/>
      <c r="AM404" s="49"/>
      <c r="AN404" s="9"/>
      <c r="AO404" s="9"/>
      <c r="AP404" s="9"/>
      <c r="AQ404" s="9"/>
      <c r="AR404" s="9"/>
      <c r="AS404" s="9"/>
      <c r="AT404" s="9"/>
      <c r="AU404" s="9"/>
      <c r="AV404" s="49"/>
      <c r="AW404" s="49"/>
      <c r="AX404" s="49"/>
      <c r="AY404" s="49"/>
      <c r="AZ404" s="54"/>
      <c r="BA404" s="79"/>
      <c r="BB404" s="79"/>
    </row>
    <row r="405" spans="1:54" ht="16.2" thickBot="1" x14ac:dyDescent="0.35">
      <c r="A405" s="48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106"/>
      <c r="X405" s="106"/>
      <c r="Y405" s="106"/>
      <c r="Z405" s="49"/>
      <c r="AA405" s="9"/>
      <c r="AB405" s="9"/>
      <c r="AC405" s="9"/>
      <c r="AD405" s="49"/>
      <c r="AE405" s="9"/>
      <c r="AF405" s="49"/>
      <c r="AG405" s="49"/>
      <c r="AH405" s="49"/>
      <c r="AI405" s="49"/>
      <c r="AJ405" s="49"/>
      <c r="AK405" s="49"/>
      <c r="AL405" s="49"/>
      <c r="AM405" s="49"/>
      <c r="AN405" s="9"/>
      <c r="AO405" s="9"/>
      <c r="AP405" s="9"/>
      <c r="AQ405" s="9"/>
      <c r="AR405" s="9"/>
      <c r="AS405" s="9"/>
      <c r="AT405" s="9"/>
      <c r="AU405" s="9"/>
      <c r="AV405" s="49"/>
      <c r="AW405" s="49"/>
      <c r="AX405" s="49"/>
      <c r="AY405" s="49"/>
      <c r="AZ405" s="54"/>
      <c r="BA405" s="79"/>
      <c r="BB405" s="79"/>
    </row>
    <row r="406" spans="1:54" ht="16.2" thickBot="1" x14ac:dyDescent="0.35">
      <c r="A406" s="48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106"/>
      <c r="X406" s="106"/>
      <c r="Y406" s="106"/>
      <c r="Z406" s="49"/>
      <c r="AA406" s="9"/>
      <c r="AB406" s="9"/>
      <c r="AC406" s="9"/>
      <c r="AD406" s="49"/>
      <c r="AE406" s="9"/>
      <c r="AF406" s="49"/>
      <c r="AG406" s="49"/>
      <c r="AH406" s="49"/>
      <c r="AI406" s="49"/>
      <c r="AJ406" s="49"/>
      <c r="AK406" s="49"/>
      <c r="AL406" s="49"/>
      <c r="AM406" s="49"/>
      <c r="AN406" s="9"/>
      <c r="AO406" s="9"/>
      <c r="AP406" s="9"/>
      <c r="AQ406" s="9"/>
      <c r="AR406" s="9"/>
      <c r="AS406" s="9"/>
      <c r="AT406" s="9"/>
      <c r="AU406" s="9"/>
      <c r="AV406" s="49"/>
      <c r="AW406" s="49"/>
      <c r="AX406" s="49"/>
      <c r="AY406" s="49"/>
      <c r="AZ406" s="54"/>
      <c r="BA406" s="79"/>
      <c r="BB406" s="79"/>
    </row>
    <row r="407" spans="1:54" ht="16.2" thickBot="1" x14ac:dyDescent="0.35">
      <c r="A407" s="48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106"/>
      <c r="X407" s="106"/>
      <c r="Y407" s="106"/>
      <c r="Z407" s="49"/>
      <c r="AA407" s="9"/>
      <c r="AB407" s="9"/>
      <c r="AC407" s="9"/>
      <c r="AD407" s="49"/>
      <c r="AE407" s="9"/>
      <c r="AF407" s="49"/>
      <c r="AG407" s="49"/>
      <c r="AH407" s="49"/>
      <c r="AI407" s="49"/>
      <c r="AJ407" s="49"/>
      <c r="AK407" s="49"/>
      <c r="AL407" s="49"/>
      <c r="AM407" s="49"/>
      <c r="AN407" s="9"/>
      <c r="AO407" s="9"/>
      <c r="AP407" s="9"/>
      <c r="AQ407" s="9"/>
      <c r="AR407" s="9"/>
      <c r="AS407" s="9"/>
      <c r="AT407" s="9"/>
      <c r="AU407" s="9"/>
      <c r="AV407" s="49"/>
      <c r="AW407" s="49"/>
      <c r="AX407" s="49"/>
      <c r="AY407" s="49"/>
      <c r="AZ407" s="54"/>
      <c r="BA407" s="79"/>
      <c r="BB407" s="79"/>
    </row>
    <row r="408" spans="1:54" ht="16.2" thickBot="1" x14ac:dyDescent="0.35">
      <c r="A408" s="48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106"/>
      <c r="X408" s="106"/>
      <c r="Y408" s="106"/>
      <c r="Z408" s="49"/>
      <c r="AA408" s="9"/>
      <c r="AB408" s="9"/>
      <c r="AC408" s="9"/>
      <c r="AD408" s="49"/>
      <c r="AE408" s="9"/>
      <c r="AF408" s="49"/>
      <c r="AG408" s="49"/>
      <c r="AH408" s="49"/>
      <c r="AI408" s="49"/>
      <c r="AJ408" s="49"/>
      <c r="AK408" s="49"/>
      <c r="AL408" s="49"/>
      <c r="AM408" s="49"/>
      <c r="AN408" s="9"/>
      <c r="AO408" s="9"/>
      <c r="AP408" s="9"/>
      <c r="AQ408" s="9"/>
      <c r="AR408" s="9"/>
      <c r="AS408" s="9"/>
      <c r="AT408" s="9"/>
      <c r="AU408" s="9"/>
      <c r="AV408" s="49"/>
      <c r="AW408" s="49"/>
      <c r="AX408" s="49"/>
      <c r="AY408" s="49"/>
      <c r="AZ408" s="54"/>
      <c r="BA408" s="79"/>
      <c r="BB408" s="79"/>
    </row>
    <row r="409" spans="1:54" ht="16.2" thickBot="1" x14ac:dyDescent="0.35">
      <c r="A409" s="48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106"/>
      <c r="X409" s="106"/>
      <c r="Y409" s="106"/>
      <c r="Z409" s="49"/>
      <c r="AA409" s="9"/>
      <c r="AB409" s="9"/>
      <c r="AC409" s="9"/>
      <c r="AD409" s="49"/>
      <c r="AE409" s="9"/>
      <c r="AF409" s="49"/>
      <c r="AG409" s="49"/>
      <c r="AH409" s="49"/>
      <c r="AI409" s="49"/>
      <c r="AJ409" s="49"/>
      <c r="AK409" s="49"/>
      <c r="AL409" s="49"/>
      <c r="AM409" s="49"/>
      <c r="AN409" s="9"/>
      <c r="AO409" s="9"/>
      <c r="AP409" s="9"/>
      <c r="AQ409" s="9"/>
      <c r="AR409" s="9"/>
      <c r="AS409" s="9"/>
      <c r="AT409" s="9"/>
      <c r="AU409" s="9"/>
      <c r="AV409" s="49"/>
      <c r="AW409" s="49"/>
      <c r="AX409" s="49"/>
      <c r="AY409" s="49"/>
      <c r="AZ409" s="54"/>
      <c r="BA409" s="79"/>
      <c r="BB409" s="79"/>
    </row>
    <row r="410" spans="1:54" ht="16.2" thickBot="1" x14ac:dyDescent="0.35">
      <c r="A410" s="48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106"/>
      <c r="X410" s="106"/>
      <c r="Y410" s="106"/>
      <c r="Z410" s="49"/>
      <c r="AA410" s="9"/>
      <c r="AB410" s="9"/>
      <c r="AC410" s="9"/>
      <c r="AD410" s="49"/>
      <c r="AE410" s="9"/>
      <c r="AF410" s="49"/>
      <c r="AG410" s="49"/>
      <c r="AH410" s="49"/>
      <c r="AI410" s="49"/>
      <c r="AJ410" s="49"/>
      <c r="AK410" s="49"/>
      <c r="AL410" s="49"/>
      <c r="AM410" s="49"/>
      <c r="AN410" s="9"/>
      <c r="AO410" s="9"/>
      <c r="AP410" s="9"/>
      <c r="AQ410" s="9"/>
      <c r="AR410" s="9"/>
      <c r="AS410" s="9"/>
      <c r="AT410" s="9"/>
      <c r="AU410" s="9"/>
      <c r="AV410" s="49"/>
      <c r="AW410" s="49"/>
      <c r="AX410" s="49"/>
      <c r="AY410" s="49"/>
      <c r="AZ410" s="54"/>
      <c r="BA410" s="79"/>
      <c r="BB410" s="79"/>
    </row>
    <row r="411" spans="1:54" ht="16.2" thickBot="1" x14ac:dyDescent="0.35">
      <c r="A411" s="48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106"/>
      <c r="X411" s="106"/>
      <c r="Y411" s="106"/>
      <c r="Z411" s="49"/>
      <c r="AA411" s="9"/>
      <c r="AB411" s="9"/>
      <c r="AC411" s="9"/>
      <c r="AD411" s="49"/>
      <c r="AE411" s="9"/>
      <c r="AF411" s="49"/>
      <c r="AG411" s="49"/>
      <c r="AH411" s="49"/>
      <c r="AI411" s="49"/>
      <c r="AJ411" s="49"/>
      <c r="AK411" s="49"/>
      <c r="AL411" s="49"/>
      <c r="AM411" s="49"/>
      <c r="AN411" s="9"/>
      <c r="AO411" s="9"/>
      <c r="AP411" s="9"/>
      <c r="AQ411" s="9"/>
      <c r="AR411" s="9"/>
      <c r="AS411" s="9"/>
      <c r="AT411" s="9"/>
      <c r="AU411" s="9"/>
      <c r="AV411" s="49"/>
      <c r="AW411" s="49"/>
      <c r="AX411" s="49"/>
      <c r="AY411" s="49"/>
      <c r="AZ411" s="54"/>
      <c r="BA411" s="79"/>
      <c r="BB411" s="79"/>
    </row>
    <row r="412" spans="1:54" ht="16.2" thickBot="1" x14ac:dyDescent="0.35">
      <c r="A412" s="48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106"/>
      <c r="X412" s="106"/>
      <c r="Y412" s="106"/>
      <c r="Z412" s="49"/>
      <c r="AA412" s="9"/>
      <c r="AB412" s="9"/>
      <c r="AC412" s="9"/>
      <c r="AD412" s="49"/>
      <c r="AE412" s="9"/>
      <c r="AF412" s="49"/>
      <c r="AG412" s="49"/>
      <c r="AH412" s="49"/>
      <c r="AI412" s="49"/>
      <c r="AJ412" s="49"/>
      <c r="AK412" s="49"/>
      <c r="AL412" s="49"/>
      <c r="AM412" s="49"/>
      <c r="AN412" s="9"/>
      <c r="AO412" s="9"/>
      <c r="AP412" s="9"/>
      <c r="AQ412" s="9"/>
      <c r="AR412" s="9"/>
      <c r="AS412" s="9"/>
      <c r="AT412" s="9"/>
      <c r="AU412" s="9"/>
      <c r="AV412" s="49"/>
      <c r="AW412" s="49"/>
      <c r="AX412" s="49"/>
      <c r="AY412" s="49"/>
      <c r="AZ412" s="54"/>
      <c r="BA412" s="79"/>
      <c r="BB412" s="79"/>
    </row>
    <row r="413" spans="1:54" ht="16.2" thickBot="1" x14ac:dyDescent="0.35">
      <c r="A413" s="48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106"/>
      <c r="X413" s="106"/>
      <c r="Y413" s="106"/>
      <c r="Z413" s="49"/>
      <c r="AA413" s="9"/>
      <c r="AB413" s="9"/>
      <c r="AC413" s="9"/>
      <c r="AD413" s="49"/>
      <c r="AE413" s="9"/>
      <c r="AF413" s="49"/>
      <c r="AG413" s="49"/>
      <c r="AH413" s="49"/>
      <c r="AI413" s="49"/>
      <c r="AJ413" s="49"/>
      <c r="AK413" s="49"/>
      <c r="AL413" s="49"/>
      <c r="AM413" s="49"/>
      <c r="AN413" s="9"/>
      <c r="AO413" s="9"/>
      <c r="AP413" s="9"/>
      <c r="AQ413" s="9"/>
      <c r="AR413" s="9"/>
      <c r="AS413" s="9"/>
      <c r="AT413" s="9"/>
      <c r="AU413" s="9"/>
      <c r="AV413" s="49"/>
      <c r="AW413" s="49"/>
      <c r="AX413" s="49"/>
      <c r="AY413" s="49"/>
      <c r="AZ413" s="54"/>
      <c r="BA413" s="79"/>
      <c r="BB413" s="79"/>
    </row>
    <row r="414" spans="1:54" ht="16.2" thickBot="1" x14ac:dyDescent="0.35">
      <c r="A414" s="48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106"/>
      <c r="X414" s="106"/>
      <c r="Y414" s="106"/>
      <c r="Z414" s="49"/>
      <c r="AA414" s="9"/>
      <c r="AB414" s="9"/>
      <c r="AC414" s="9"/>
      <c r="AD414" s="49"/>
      <c r="AE414" s="9"/>
      <c r="AF414" s="49"/>
      <c r="AG414" s="49"/>
      <c r="AH414" s="49"/>
      <c r="AI414" s="49"/>
      <c r="AJ414" s="49"/>
      <c r="AK414" s="49"/>
      <c r="AL414" s="49"/>
      <c r="AM414" s="49"/>
      <c r="AN414" s="9"/>
      <c r="AO414" s="9"/>
      <c r="AP414" s="9"/>
      <c r="AQ414" s="9"/>
      <c r="AR414" s="9"/>
      <c r="AS414" s="9"/>
      <c r="AT414" s="9"/>
      <c r="AU414" s="9"/>
      <c r="AV414" s="49"/>
      <c r="AW414" s="49"/>
      <c r="AX414" s="49"/>
      <c r="AY414" s="49"/>
      <c r="AZ414" s="54"/>
      <c r="BA414" s="79"/>
      <c r="BB414" s="79"/>
    </row>
    <row r="415" spans="1:54" ht="16.2" thickBot="1" x14ac:dyDescent="0.35">
      <c r="A415" s="48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106"/>
      <c r="X415" s="106"/>
      <c r="Y415" s="106"/>
      <c r="Z415" s="49"/>
      <c r="AA415" s="9"/>
      <c r="AB415" s="9"/>
      <c r="AC415" s="9"/>
      <c r="AD415" s="49"/>
      <c r="AE415" s="9"/>
      <c r="AF415" s="49"/>
      <c r="AG415" s="49"/>
      <c r="AH415" s="49"/>
      <c r="AI415" s="49"/>
      <c r="AJ415" s="49"/>
      <c r="AK415" s="49"/>
      <c r="AL415" s="49"/>
      <c r="AM415" s="49"/>
      <c r="AN415" s="9"/>
      <c r="AO415" s="9"/>
      <c r="AP415" s="9"/>
      <c r="AQ415" s="9"/>
      <c r="AR415" s="9"/>
      <c r="AS415" s="9"/>
      <c r="AT415" s="9"/>
      <c r="AU415" s="9"/>
      <c r="AV415" s="49"/>
      <c r="AW415" s="49"/>
      <c r="AX415" s="49"/>
      <c r="AY415" s="49"/>
      <c r="AZ415" s="54"/>
      <c r="BA415" s="79"/>
      <c r="BB415" s="79"/>
    </row>
    <row r="416" spans="1:54" ht="16.2" thickBot="1" x14ac:dyDescent="0.35">
      <c r="A416" s="48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106"/>
      <c r="X416" s="106"/>
      <c r="Y416" s="106"/>
      <c r="Z416" s="49"/>
      <c r="AA416" s="9"/>
      <c r="AB416" s="9"/>
      <c r="AC416" s="9"/>
      <c r="AD416" s="49"/>
      <c r="AE416" s="9"/>
      <c r="AF416" s="49"/>
      <c r="AG416" s="49"/>
      <c r="AH416" s="49"/>
      <c r="AI416" s="49"/>
      <c r="AJ416" s="49"/>
      <c r="AK416" s="49"/>
      <c r="AL416" s="49"/>
      <c r="AM416" s="49"/>
      <c r="AN416" s="9"/>
      <c r="AO416" s="9"/>
      <c r="AP416" s="9"/>
      <c r="AQ416" s="9"/>
      <c r="AR416" s="9"/>
      <c r="AS416" s="9"/>
      <c r="AT416" s="9"/>
      <c r="AU416" s="9"/>
      <c r="AV416" s="49"/>
      <c r="AW416" s="49"/>
      <c r="AX416" s="49"/>
      <c r="AY416" s="49"/>
      <c r="AZ416" s="54"/>
      <c r="BA416" s="79"/>
      <c r="BB416" s="79"/>
    </row>
    <row r="417" spans="1:54" ht="16.2" thickBot="1" x14ac:dyDescent="0.35">
      <c r="A417" s="48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106"/>
      <c r="X417" s="106"/>
      <c r="Y417" s="106"/>
      <c r="Z417" s="49"/>
      <c r="AA417" s="9"/>
      <c r="AB417" s="9"/>
      <c r="AC417" s="9"/>
      <c r="AD417" s="49"/>
      <c r="AE417" s="9"/>
      <c r="AF417" s="49"/>
      <c r="AG417" s="49"/>
      <c r="AH417" s="49"/>
      <c r="AI417" s="49"/>
      <c r="AJ417" s="49"/>
      <c r="AK417" s="49"/>
      <c r="AL417" s="49"/>
      <c r="AM417" s="49"/>
      <c r="AN417" s="9"/>
      <c r="AO417" s="9"/>
      <c r="AP417" s="9"/>
      <c r="AQ417" s="9"/>
      <c r="AR417" s="9"/>
      <c r="AS417" s="9"/>
      <c r="AT417" s="9"/>
      <c r="AU417" s="9"/>
      <c r="AV417" s="49"/>
      <c r="AW417" s="49"/>
      <c r="AX417" s="49"/>
      <c r="AY417" s="49"/>
      <c r="AZ417" s="54"/>
      <c r="BA417" s="79"/>
      <c r="BB417" s="79"/>
    </row>
    <row r="418" spans="1:54" ht="16.2" thickBot="1" x14ac:dyDescent="0.35">
      <c r="A418" s="48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106"/>
      <c r="X418" s="106"/>
      <c r="Y418" s="106"/>
      <c r="Z418" s="49"/>
      <c r="AA418" s="9"/>
      <c r="AB418" s="9"/>
      <c r="AC418" s="9"/>
      <c r="AD418" s="49"/>
      <c r="AE418" s="9"/>
      <c r="AF418" s="49"/>
      <c r="AG418" s="49"/>
      <c r="AH418" s="49"/>
      <c r="AI418" s="49"/>
      <c r="AJ418" s="49"/>
      <c r="AK418" s="49"/>
      <c r="AL418" s="49"/>
      <c r="AM418" s="49"/>
      <c r="AN418" s="9"/>
      <c r="AO418" s="9"/>
      <c r="AP418" s="9"/>
      <c r="AQ418" s="9"/>
      <c r="AR418" s="9"/>
      <c r="AS418" s="9"/>
      <c r="AT418" s="9"/>
      <c r="AU418" s="9"/>
      <c r="AV418" s="49"/>
      <c r="AW418" s="49"/>
      <c r="AX418" s="49"/>
      <c r="AY418" s="49"/>
      <c r="AZ418" s="54"/>
      <c r="BA418" s="79"/>
      <c r="BB418" s="79"/>
    </row>
    <row r="419" spans="1:54" ht="16.2" thickBot="1" x14ac:dyDescent="0.35">
      <c r="A419" s="48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106"/>
      <c r="X419" s="106"/>
      <c r="Y419" s="106"/>
      <c r="Z419" s="49"/>
      <c r="AA419" s="9"/>
      <c r="AB419" s="9"/>
      <c r="AC419" s="9"/>
      <c r="AD419" s="49"/>
      <c r="AE419" s="9"/>
      <c r="AF419" s="49"/>
      <c r="AG419" s="49"/>
      <c r="AH419" s="49"/>
      <c r="AI419" s="49"/>
      <c r="AJ419" s="49"/>
      <c r="AK419" s="49"/>
      <c r="AL419" s="49"/>
      <c r="AM419" s="49"/>
      <c r="AN419" s="9"/>
      <c r="AO419" s="9"/>
      <c r="AP419" s="9"/>
      <c r="AQ419" s="9"/>
      <c r="AR419" s="9"/>
      <c r="AS419" s="9"/>
      <c r="AT419" s="9"/>
      <c r="AU419" s="9"/>
      <c r="AV419" s="49"/>
      <c r="AW419" s="49"/>
      <c r="AX419" s="49"/>
      <c r="AY419" s="49"/>
      <c r="AZ419" s="54"/>
      <c r="BA419" s="79"/>
      <c r="BB419" s="79"/>
    </row>
    <row r="420" spans="1:54" ht="16.2" thickBot="1" x14ac:dyDescent="0.35">
      <c r="A420" s="48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106"/>
      <c r="X420" s="106"/>
      <c r="Y420" s="106"/>
      <c r="Z420" s="49"/>
      <c r="AA420" s="9"/>
      <c r="AB420" s="9"/>
      <c r="AC420" s="9"/>
      <c r="AD420" s="49"/>
      <c r="AE420" s="9"/>
      <c r="AF420" s="49"/>
      <c r="AG420" s="49"/>
      <c r="AH420" s="49"/>
      <c r="AI420" s="49"/>
      <c r="AJ420" s="49"/>
      <c r="AK420" s="49"/>
      <c r="AL420" s="49"/>
      <c r="AM420" s="49"/>
      <c r="AN420" s="9"/>
      <c r="AO420" s="9"/>
      <c r="AP420" s="9"/>
      <c r="AQ420" s="9"/>
      <c r="AR420" s="9"/>
      <c r="AS420" s="9"/>
      <c r="AT420" s="9"/>
      <c r="AU420" s="9"/>
      <c r="AV420" s="49"/>
      <c r="AW420" s="49"/>
      <c r="AX420" s="49"/>
      <c r="AY420" s="49"/>
      <c r="AZ420" s="54"/>
      <c r="BA420" s="79"/>
      <c r="BB420" s="79"/>
    </row>
    <row r="421" spans="1:54" ht="16.2" thickBot="1" x14ac:dyDescent="0.35">
      <c r="A421" s="48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106"/>
      <c r="X421" s="106"/>
      <c r="Y421" s="106"/>
      <c r="Z421" s="49"/>
      <c r="AA421" s="9"/>
      <c r="AB421" s="9"/>
      <c r="AC421" s="9"/>
      <c r="AD421" s="49"/>
      <c r="AE421" s="9"/>
      <c r="AF421" s="49"/>
      <c r="AG421" s="49"/>
      <c r="AH421" s="49"/>
      <c r="AI421" s="49"/>
      <c r="AJ421" s="49"/>
      <c r="AK421" s="49"/>
      <c r="AL421" s="49"/>
      <c r="AM421" s="49"/>
      <c r="AN421" s="9"/>
      <c r="AO421" s="9"/>
      <c r="AP421" s="9"/>
      <c r="AQ421" s="9"/>
      <c r="AR421" s="9"/>
      <c r="AS421" s="9"/>
      <c r="AT421" s="9"/>
      <c r="AU421" s="9"/>
      <c r="AV421" s="49"/>
      <c r="AW421" s="49"/>
      <c r="AX421" s="49"/>
      <c r="AY421" s="49"/>
      <c r="AZ421" s="54"/>
      <c r="BA421" s="79"/>
      <c r="BB421" s="79"/>
    </row>
    <row r="422" spans="1:54" ht="16.2" thickBot="1" x14ac:dyDescent="0.35">
      <c r="A422" s="48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106"/>
      <c r="X422" s="106"/>
      <c r="Y422" s="106"/>
      <c r="Z422" s="49"/>
      <c r="AA422" s="9"/>
      <c r="AB422" s="9"/>
      <c r="AC422" s="9"/>
      <c r="AD422" s="49"/>
      <c r="AE422" s="9"/>
      <c r="AF422" s="49"/>
      <c r="AG422" s="49"/>
      <c r="AH422" s="49"/>
      <c r="AI422" s="49"/>
      <c r="AJ422" s="49"/>
      <c r="AK422" s="49"/>
      <c r="AL422" s="49"/>
      <c r="AM422" s="49"/>
      <c r="AN422" s="9"/>
      <c r="AO422" s="9"/>
      <c r="AP422" s="9"/>
      <c r="AQ422" s="9"/>
      <c r="AR422" s="9"/>
      <c r="AS422" s="9"/>
      <c r="AT422" s="9"/>
      <c r="AU422" s="9"/>
      <c r="AV422" s="49"/>
      <c r="AW422" s="49"/>
      <c r="AX422" s="49"/>
      <c r="AY422" s="49"/>
      <c r="AZ422" s="54"/>
      <c r="BA422" s="79"/>
      <c r="BB422" s="79"/>
    </row>
    <row r="423" spans="1:54" ht="16.2" thickBot="1" x14ac:dyDescent="0.35">
      <c r="A423" s="48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106"/>
      <c r="X423" s="106"/>
      <c r="Y423" s="106"/>
      <c r="Z423" s="49"/>
      <c r="AA423" s="9"/>
      <c r="AB423" s="9"/>
      <c r="AC423" s="9"/>
      <c r="AD423" s="49"/>
      <c r="AE423" s="9"/>
      <c r="AF423" s="49"/>
      <c r="AG423" s="49"/>
      <c r="AH423" s="49"/>
      <c r="AI423" s="49"/>
      <c r="AJ423" s="49"/>
      <c r="AK423" s="49"/>
      <c r="AL423" s="49"/>
      <c r="AM423" s="49"/>
      <c r="AN423" s="9"/>
      <c r="AO423" s="9"/>
      <c r="AP423" s="9"/>
      <c r="AQ423" s="9"/>
      <c r="AR423" s="9"/>
      <c r="AS423" s="9"/>
      <c r="AT423" s="9"/>
      <c r="AU423" s="9"/>
      <c r="AV423" s="49"/>
      <c r="AW423" s="49"/>
      <c r="AX423" s="49"/>
      <c r="AY423" s="49"/>
      <c r="AZ423" s="54"/>
      <c r="BA423" s="79"/>
      <c r="BB423" s="79"/>
    </row>
    <row r="424" spans="1:54" ht="16.2" thickBot="1" x14ac:dyDescent="0.35">
      <c r="A424" s="48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106"/>
      <c r="X424" s="106"/>
      <c r="Y424" s="106"/>
      <c r="Z424" s="49"/>
      <c r="AA424" s="9"/>
      <c r="AB424" s="9"/>
      <c r="AC424" s="9"/>
      <c r="AD424" s="49"/>
      <c r="AE424" s="9"/>
      <c r="AF424" s="49"/>
      <c r="AG424" s="49"/>
      <c r="AH424" s="49"/>
      <c r="AI424" s="49"/>
      <c r="AJ424" s="49"/>
      <c r="AK424" s="49"/>
      <c r="AL424" s="49"/>
      <c r="AM424" s="49"/>
      <c r="AN424" s="9"/>
      <c r="AO424" s="9"/>
      <c r="AP424" s="9"/>
      <c r="AQ424" s="9"/>
      <c r="AR424" s="9"/>
      <c r="AS424" s="9"/>
      <c r="AT424" s="9"/>
      <c r="AU424" s="9"/>
      <c r="AV424" s="49"/>
      <c r="AW424" s="49"/>
      <c r="AX424" s="49"/>
      <c r="AY424" s="49"/>
      <c r="AZ424" s="54"/>
      <c r="BA424" s="79"/>
      <c r="BB424" s="79"/>
    </row>
    <row r="425" spans="1:54" ht="16.2" thickBot="1" x14ac:dyDescent="0.35">
      <c r="A425" s="48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106"/>
      <c r="X425" s="106"/>
      <c r="Y425" s="106"/>
      <c r="Z425" s="49"/>
      <c r="AA425" s="9"/>
      <c r="AB425" s="9"/>
      <c r="AC425" s="9"/>
      <c r="AD425" s="49"/>
      <c r="AE425" s="9"/>
      <c r="AF425" s="49"/>
      <c r="AG425" s="49"/>
      <c r="AH425" s="49"/>
      <c r="AI425" s="49"/>
      <c r="AJ425" s="49"/>
      <c r="AK425" s="49"/>
      <c r="AL425" s="49"/>
      <c r="AM425" s="49"/>
      <c r="AN425" s="9"/>
      <c r="AO425" s="9"/>
      <c r="AP425" s="9"/>
      <c r="AQ425" s="9"/>
      <c r="AR425" s="9"/>
      <c r="AS425" s="9"/>
      <c r="AT425" s="9"/>
      <c r="AU425" s="9"/>
      <c r="AV425" s="49"/>
      <c r="AW425" s="49"/>
      <c r="AX425" s="49"/>
      <c r="AY425" s="49"/>
      <c r="AZ425" s="54"/>
      <c r="BA425" s="79"/>
      <c r="BB425" s="79"/>
    </row>
    <row r="426" spans="1:54" ht="16.2" thickBot="1" x14ac:dyDescent="0.35">
      <c r="A426" s="48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106"/>
      <c r="X426" s="106"/>
      <c r="Y426" s="106"/>
      <c r="Z426" s="49"/>
      <c r="AA426" s="9"/>
      <c r="AB426" s="9"/>
      <c r="AC426" s="9"/>
      <c r="AD426" s="49"/>
      <c r="AE426" s="9"/>
      <c r="AF426" s="49"/>
      <c r="AG426" s="49"/>
      <c r="AH426" s="49"/>
      <c r="AI426" s="49"/>
      <c r="AJ426" s="49"/>
      <c r="AK426" s="49"/>
      <c r="AL426" s="49"/>
      <c r="AM426" s="49"/>
      <c r="AN426" s="9"/>
      <c r="AO426" s="9"/>
      <c r="AP426" s="9"/>
      <c r="AQ426" s="9"/>
      <c r="AR426" s="9"/>
      <c r="AS426" s="9"/>
      <c r="AT426" s="9"/>
      <c r="AU426" s="9"/>
      <c r="AV426" s="49"/>
      <c r="AW426" s="49"/>
      <c r="AX426" s="49"/>
      <c r="AY426" s="49"/>
      <c r="AZ426" s="54"/>
      <c r="BA426" s="79"/>
      <c r="BB426" s="79"/>
    </row>
    <row r="427" spans="1:54" ht="16.2" thickBot="1" x14ac:dyDescent="0.35">
      <c r="A427" s="48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106"/>
      <c r="X427" s="106"/>
      <c r="Y427" s="106"/>
      <c r="Z427" s="49"/>
      <c r="AA427" s="9"/>
      <c r="AB427" s="9"/>
      <c r="AC427" s="9"/>
      <c r="AD427" s="49"/>
      <c r="AE427" s="9"/>
      <c r="AF427" s="49"/>
      <c r="AG427" s="49"/>
      <c r="AH427" s="49"/>
      <c r="AI427" s="49"/>
      <c r="AJ427" s="49"/>
      <c r="AK427" s="49"/>
      <c r="AL427" s="49"/>
      <c r="AM427" s="49"/>
      <c r="AN427" s="9"/>
      <c r="AO427" s="9"/>
      <c r="AP427" s="9"/>
      <c r="AQ427" s="9"/>
      <c r="AR427" s="9"/>
      <c r="AS427" s="9"/>
      <c r="AT427" s="9"/>
      <c r="AU427" s="9"/>
      <c r="AV427" s="49"/>
      <c r="AW427" s="49"/>
      <c r="AX427" s="49"/>
      <c r="AY427" s="49"/>
      <c r="AZ427" s="54"/>
      <c r="BA427" s="79"/>
      <c r="BB427" s="79"/>
    </row>
    <row r="428" spans="1:54" ht="16.2" thickBot="1" x14ac:dyDescent="0.35">
      <c r="A428" s="48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106"/>
      <c r="X428" s="106"/>
      <c r="Y428" s="106"/>
      <c r="Z428" s="49"/>
      <c r="AA428" s="9"/>
      <c r="AB428" s="9"/>
      <c r="AC428" s="9"/>
      <c r="AD428" s="49"/>
      <c r="AE428" s="9"/>
      <c r="AF428" s="49"/>
      <c r="AG428" s="49"/>
      <c r="AH428" s="49"/>
      <c r="AI428" s="49"/>
      <c r="AJ428" s="49"/>
      <c r="AK428" s="49"/>
      <c r="AL428" s="49"/>
      <c r="AM428" s="49"/>
      <c r="AN428" s="9"/>
      <c r="AO428" s="9"/>
      <c r="AP428" s="9"/>
      <c r="AQ428" s="9"/>
      <c r="AR428" s="9"/>
      <c r="AS428" s="9"/>
      <c r="AT428" s="9"/>
      <c r="AU428" s="9"/>
      <c r="AV428" s="49"/>
      <c r="AW428" s="49"/>
      <c r="AX428" s="49"/>
      <c r="AY428" s="49"/>
      <c r="AZ428" s="54"/>
      <c r="BA428" s="79"/>
      <c r="BB428" s="79"/>
    </row>
    <row r="429" spans="1:54" ht="16.2" thickBot="1" x14ac:dyDescent="0.35">
      <c r="A429" s="48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106"/>
      <c r="X429" s="106"/>
      <c r="Y429" s="106"/>
      <c r="Z429" s="49"/>
      <c r="AA429" s="9"/>
      <c r="AB429" s="9"/>
      <c r="AC429" s="9"/>
      <c r="AD429" s="49"/>
      <c r="AE429" s="9"/>
      <c r="AF429" s="49"/>
      <c r="AG429" s="49"/>
      <c r="AH429" s="49"/>
      <c r="AI429" s="49"/>
      <c r="AJ429" s="49"/>
      <c r="AK429" s="49"/>
      <c r="AL429" s="49"/>
      <c r="AM429" s="49"/>
      <c r="AN429" s="9"/>
      <c r="AO429" s="9"/>
      <c r="AP429" s="9"/>
      <c r="AQ429" s="9"/>
      <c r="AR429" s="9"/>
      <c r="AS429" s="9"/>
      <c r="AT429" s="9"/>
      <c r="AU429" s="9"/>
      <c r="AV429" s="49"/>
      <c r="AW429" s="49"/>
      <c r="AX429" s="49"/>
      <c r="AY429" s="49"/>
      <c r="AZ429" s="54"/>
      <c r="BA429" s="79"/>
      <c r="BB429" s="79"/>
    </row>
    <row r="430" spans="1:54" ht="16.2" thickBot="1" x14ac:dyDescent="0.35">
      <c r="A430" s="48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106"/>
      <c r="X430" s="106"/>
      <c r="Y430" s="106"/>
      <c r="Z430" s="49"/>
      <c r="AA430" s="9"/>
      <c r="AB430" s="9"/>
      <c r="AC430" s="9"/>
      <c r="AD430" s="49"/>
      <c r="AE430" s="9"/>
      <c r="AF430" s="49"/>
      <c r="AG430" s="49"/>
      <c r="AH430" s="49"/>
      <c r="AI430" s="49"/>
      <c r="AJ430" s="49"/>
      <c r="AK430" s="49"/>
      <c r="AL430" s="49"/>
      <c r="AM430" s="49"/>
      <c r="AN430" s="9"/>
      <c r="AO430" s="9"/>
      <c r="AP430" s="9"/>
      <c r="AQ430" s="9"/>
      <c r="AR430" s="9"/>
      <c r="AS430" s="9"/>
      <c r="AT430" s="9"/>
      <c r="AU430" s="9"/>
      <c r="AV430" s="49"/>
      <c r="AW430" s="49"/>
      <c r="AX430" s="49"/>
      <c r="AY430" s="49"/>
      <c r="AZ430" s="54"/>
      <c r="BA430" s="79"/>
      <c r="BB430" s="79"/>
    </row>
    <row r="431" spans="1:54" ht="16.2" thickBot="1" x14ac:dyDescent="0.35">
      <c r="A431" s="48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106"/>
      <c r="X431" s="106"/>
      <c r="Y431" s="106"/>
      <c r="Z431" s="49"/>
      <c r="AA431" s="9"/>
      <c r="AB431" s="9"/>
      <c r="AC431" s="9"/>
      <c r="AD431" s="49"/>
      <c r="AE431" s="9"/>
      <c r="AF431" s="49"/>
      <c r="AG431" s="49"/>
      <c r="AH431" s="49"/>
      <c r="AI431" s="49"/>
      <c r="AJ431" s="49"/>
      <c r="AK431" s="49"/>
      <c r="AL431" s="49"/>
      <c r="AM431" s="49"/>
      <c r="AN431" s="9"/>
      <c r="AO431" s="9"/>
      <c r="AP431" s="9"/>
      <c r="AQ431" s="9"/>
      <c r="AR431" s="9"/>
      <c r="AS431" s="9"/>
      <c r="AT431" s="9"/>
      <c r="AU431" s="9"/>
      <c r="AV431" s="49"/>
      <c r="AW431" s="49"/>
      <c r="AX431" s="49"/>
      <c r="AY431" s="49"/>
      <c r="AZ431" s="54"/>
      <c r="BA431" s="79"/>
      <c r="BB431" s="79"/>
    </row>
    <row r="432" spans="1:54" ht="16.2" thickBot="1" x14ac:dyDescent="0.35">
      <c r="A432" s="48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106"/>
      <c r="X432" s="106"/>
      <c r="Y432" s="106"/>
      <c r="Z432" s="49"/>
      <c r="AA432" s="9"/>
      <c r="AB432" s="9"/>
      <c r="AC432" s="9"/>
      <c r="AD432" s="49"/>
      <c r="AE432" s="9"/>
      <c r="AF432" s="49"/>
      <c r="AG432" s="49"/>
      <c r="AH432" s="49"/>
      <c r="AI432" s="49"/>
      <c r="AJ432" s="49"/>
      <c r="AK432" s="49"/>
      <c r="AL432" s="49"/>
      <c r="AM432" s="49"/>
      <c r="AN432" s="9"/>
      <c r="AO432" s="9"/>
      <c r="AP432" s="9"/>
      <c r="AQ432" s="9"/>
      <c r="AR432" s="9"/>
      <c r="AS432" s="9"/>
      <c r="AT432" s="9"/>
      <c r="AU432" s="9"/>
      <c r="AV432" s="49"/>
      <c r="AW432" s="49"/>
      <c r="AX432" s="49"/>
      <c r="AY432" s="49"/>
      <c r="AZ432" s="54"/>
      <c r="BA432" s="79"/>
      <c r="BB432" s="79"/>
    </row>
    <row r="433" spans="1:54" ht="16.2" thickBot="1" x14ac:dyDescent="0.35">
      <c r="A433" s="48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106"/>
      <c r="X433" s="106"/>
      <c r="Y433" s="106"/>
      <c r="Z433" s="49"/>
      <c r="AA433" s="9"/>
      <c r="AB433" s="9"/>
      <c r="AC433" s="9"/>
      <c r="AD433" s="49"/>
      <c r="AE433" s="9"/>
      <c r="AF433" s="49"/>
      <c r="AG433" s="49"/>
      <c r="AH433" s="49"/>
      <c r="AI433" s="49"/>
      <c r="AJ433" s="49"/>
      <c r="AK433" s="49"/>
      <c r="AL433" s="49"/>
      <c r="AM433" s="49"/>
      <c r="AN433" s="9"/>
      <c r="AO433" s="9"/>
      <c r="AP433" s="9"/>
      <c r="AQ433" s="9"/>
      <c r="AR433" s="9"/>
      <c r="AS433" s="9"/>
      <c r="AT433" s="9"/>
      <c r="AU433" s="9"/>
      <c r="AV433" s="49"/>
      <c r="AW433" s="49"/>
      <c r="AX433" s="49"/>
      <c r="AY433" s="49"/>
      <c r="AZ433" s="54"/>
      <c r="BA433" s="79"/>
      <c r="BB433" s="79"/>
    </row>
    <row r="434" spans="1:54" ht="16.2" thickBot="1" x14ac:dyDescent="0.35">
      <c r="A434" s="48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106"/>
      <c r="X434" s="106"/>
      <c r="Y434" s="106"/>
      <c r="Z434" s="49"/>
      <c r="AA434" s="9"/>
      <c r="AB434" s="9"/>
      <c r="AC434" s="9"/>
      <c r="AD434" s="49"/>
      <c r="AE434" s="9"/>
      <c r="AF434" s="49"/>
      <c r="AG434" s="49"/>
      <c r="AH434" s="49"/>
      <c r="AI434" s="49"/>
      <c r="AJ434" s="49"/>
      <c r="AK434" s="49"/>
      <c r="AL434" s="49"/>
      <c r="AM434" s="49"/>
      <c r="AN434" s="9"/>
      <c r="AO434" s="9"/>
      <c r="AP434" s="9"/>
      <c r="AQ434" s="9"/>
      <c r="AR434" s="9"/>
      <c r="AS434" s="9"/>
      <c r="AT434" s="9"/>
      <c r="AU434" s="9"/>
      <c r="AV434" s="49"/>
      <c r="AW434" s="49"/>
      <c r="AX434" s="49"/>
      <c r="AY434" s="49"/>
      <c r="AZ434" s="54"/>
      <c r="BA434" s="79"/>
      <c r="BB434" s="79"/>
    </row>
    <row r="435" spans="1:54" ht="16.2" thickBot="1" x14ac:dyDescent="0.35">
      <c r="A435" s="48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106"/>
      <c r="X435" s="106"/>
      <c r="Y435" s="106"/>
      <c r="Z435" s="49"/>
      <c r="AA435" s="9"/>
      <c r="AB435" s="9"/>
      <c r="AC435" s="9"/>
      <c r="AD435" s="49"/>
      <c r="AE435" s="9"/>
      <c r="AF435" s="49"/>
      <c r="AG435" s="49"/>
      <c r="AH435" s="49"/>
      <c r="AI435" s="49"/>
      <c r="AJ435" s="49"/>
      <c r="AK435" s="49"/>
      <c r="AL435" s="49"/>
      <c r="AM435" s="49"/>
      <c r="AN435" s="9"/>
      <c r="AO435" s="9"/>
      <c r="AP435" s="9"/>
      <c r="AQ435" s="9"/>
      <c r="AR435" s="9"/>
      <c r="AS435" s="9"/>
      <c r="AT435" s="9"/>
      <c r="AU435" s="9"/>
      <c r="AV435" s="49"/>
      <c r="AW435" s="49"/>
      <c r="AX435" s="49"/>
      <c r="AY435" s="49"/>
      <c r="AZ435" s="54"/>
      <c r="BA435" s="79"/>
      <c r="BB435" s="79"/>
    </row>
    <row r="436" spans="1:54" ht="16.2" thickBot="1" x14ac:dyDescent="0.35">
      <c r="A436" s="48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106"/>
      <c r="X436" s="106"/>
      <c r="Y436" s="106"/>
      <c r="Z436" s="49"/>
      <c r="AA436" s="9"/>
      <c r="AB436" s="9"/>
      <c r="AC436" s="9"/>
      <c r="AD436" s="49"/>
      <c r="AE436" s="9"/>
      <c r="AF436" s="49"/>
      <c r="AG436" s="49"/>
      <c r="AH436" s="49"/>
      <c r="AI436" s="49"/>
      <c r="AJ436" s="49"/>
      <c r="AK436" s="49"/>
      <c r="AL436" s="49"/>
      <c r="AM436" s="49"/>
      <c r="AN436" s="9"/>
      <c r="AO436" s="9"/>
      <c r="AP436" s="9"/>
      <c r="AQ436" s="9"/>
      <c r="AR436" s="9"/>
      <c r="AS436" s="9"/>
      <c r="AT436" s="9"/>
      <c r="AU436" s="9"/>
      <c r="AV436" s="49"/>
      <c r="AW436" s="49"/>
      <c r="AX436" s="49"/>
      <c r="AY436" s="49"/>
      <c r="AZ436" s="54"/>
      <c r="BA436" s="79"/>
      <c r="BB436" s="79"/>
    </row>
    <row r="437" spans="1:54" ht="16.2" thickBot="1" x14ac:dyDescent="0.35">
      <c r="A437" s="48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106"/>
      <c r="X437" s="106"/>
      <c r="Y437" s="106"/>
      <c r="Z437" s="49"/>
      <c r="AA437" s="9"/>
      <c r="AB437" s="9"/>
      <c r="AC437" s="9"/>
      <c r="AD437" s="49"/>
      <c r="AE437" s="9"/>
      <c r="AF437" s="49"/>
      <c r="AG437" s="49"/>
      <c r="AH437" s="49"/>
      <c r="AI437" s="49"/>
      <c r="AJ437" s="49"/>
      <c r="AK437" s="49"/>
      <c r="AL437" s="49"/>
      <c r="AM437" s="49"/>
      <c r="AN437" s="9"/>
      <c r="AO437" s="9"/>
      <c r="AP437" s="9"/>
      <c r="AQ437" s="9"/>
      <c r="AR437" s="9"/>
      <c r="AS437" s="9"/>
      <c r="AT437" s="9"/>
      <c r="AU437" s="9"/>
      <c r="AV437" s="49"/>
      <c r="AW437" s="49"/>
      <c r="AX437" s="49"/>
      <c r="AY437" s="49"/>
      <c r="AZ437" s="54"/>
      <c r="BA437" s="79"/>
      <c r="BB437" s="79"/>
    </row>
    <row r="438" spans="1:54" ht="16.2" thickBot="1" x14ac:dyDescent="0.35">
      <c r="A438" s="48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106"/>
      <c r="X438" s="106"/>
      <c r="Y438" s="106"/>
      <c r="Z438" s="49"/>
      <c r="AA438" s="9"/>
      <c r="AB438" s="9"/>
      <c r="AC438" s="9"/>
      <c r="AD438" s="49"/>
      <c r="AE438" s="9"/>
      <c r="AF438" s="49"/>
      <c r="AG438" s="49"/>
      <c r="AH438" s="49"/>
      <c r="AI438" s="49"/>
      <c r="AJ438" s="49"/>
      <c r="AK438" s="49"/>
      <c r="AL438" s="49"/>
      <c r="AM438" s="49"/>
      <c r="AN438" s="9"/>
      <c r="AO438" s="9"/>
      <c r="AP438" s="9"/>
      <c r="AQ438" s="9"/>
      <c r="AR438" s="9"/>
      <c r="AS438" s="9"/>
      <c r="AT438" s="9"/>
      <c r="AU438" s="9"/>
      <c r="AV438" s="49"/>
      <c r="AW438" s="49"/>
      <c r="AX438" s="49"/>
      <c r="AY438" s="49"/>
      <c r="AZ438" s="54"/>
      <c r="BA438" s="79"/>
      <c r="BB438" s="79"/>
    </row>
    <row r="439" spans="1:54" ht="16.2" thickBot="1" x14ac:dyDescent="0.35">
      <c r="A439" s="48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106"/>
      <c r="X439" s="106"/>
      <c r="Y439" s="106"/>
      <c r="Z439" s="49"/>
      <c r="AA439" s="9"/>
      <c r="AB439" s="9"/>
      <c r="AC439" s="9"/>
      <c r="AD439" s="49"/>
      <c r="AE439" s="9"/>
      <c r="AF439" s="49"/>
      <c r="AG439" s="49"/>
      <c r="AH439" s="49"/>
      <c r="AI439" s="49"/>
      <c r="AJ439" s="49"/>
      <c r="AK439" s="49"/>
      <c r="AL439" s="49"/>
      <c r="AM439" s="49"/>
      <c r="AN439" s="9"/>
      <c r="AO439" s="9"/>
      <c r="AP439" s="9"/>
      <c r="AQ439" s="9"/>
      <c r="AR439" s="9"/>
      <c r="AS439" s="9"/>
      <c r="AT439" s="9"/>
      <c r="AU439" s="9"/>
      <c r="AV439" s="49"/>
      <c r="AW439" s="49"/>
      <c r="AX439" s="49"/>
      <c r="AY439" s="49"/>
      <c r="AZ439" s="54"/>
      <c r="BA439" s="79"/>
      <c r="BB439" s="79"/>
    </row>
    <row r="440" spans="1:54" ht="16.2" thickBot="1" x14ac:dyDescent="0.35">
      <c r="A440" s="48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106"/>
      <c r="X440" s="106"/>
      <c r="Y440" s="106"/>
      <c r="Z440" s="49"/>
      <c r="AA440" s="9"/>
      <c r="AB440" s="9"/>
      <c r="AC440" s="9"/>
      <c r="AD440" s="49"/>
      <c r="AE440" s="9"/>
      <c r="AF440" s="49"/>
      <c r="AG440" s="49"/>
      <c r="AH440" s="49"/>
      <c r="AI440" s="49"/>
      <c r="AJ440" s="49"/>
      <c r="AK440" s="49"/>
      <c r="AL440" s="49"/>
      <c r="AM440" s="49"/>
      <c r="AN440" s="9"/>
      <c r="AO440" s="9"/>
      <c r="AP440" s="9"/>
      <c r="AQ440" s="9"/>
      <c r="AR440" s="9"/>
      <c r="AS440" s="9"/>
      <c r="AT440" s="9"/>
      <c r="AU440" s="9"/>
      <c r="AV440" s="49"/>
      <c r="AW440" s="49"/>
      <c r="AX440" s="49"/>
      <c r="AY440" s="49"/>
      <c r="AZ440" s="54"/>
      <c r="BA440" s="79"/>
      <c r="BB440" s="79"/>
    </row>
    <row r="441" spans="1:54" ht="16.2" thickBot="1" x14ac:dyDescent="0.35">
      <c r="A441" s="48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106"/>
      <c r="X441" s="106"/>
      <c r="Y441" s="106"/>
      <c r="Z441" s="49"/>
      <c r="AA441" s="9"/>
      <c r="AB441" s="9"/>
      <c r="AC441" s="9"/>
      <c r="AD441" s="49"/>
      <c r="AE441" s="9"/>
      <c r="AF441" s="49"/>
      <c r="AG441" s="49"/>
      <c r="AH441" s="49"/>
      <c r="AI441" s="49"/>
      <c r="AJ441" s="49"/>
      <c r="AK441" s="49"/>
      <c r="AL441" s="49"/>
      <c r="AM441" s="49"/>
      <c r="AN441" s="9"/>
      <c r="AO441" s="9"/>
      <c r="AP441" s="9"/>
      <c r="AQ441" s="9"/>
      <c r="AR441" s="9"/>
      <c r="AS441" s="9"/>
      <c r="AT441" s="9"/>
      <c r="AU441" s="9"/>
      <c r="AV441" s="49"/>
      <c r="AW441" s="49"/>
      <c r="AX441" s="49"/>
      <c r="AY441" s="49"/>
      <c r="AZ441" s="54"/>
      <c r="BA441" s="79"/>
      <c r="BB441" s="79"/>
    </row>
    <row r="442" spans="1:54" ht="16.2" thickBot="1" x14ac:dyDescent="0.35">
      <c r="A442" s="48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106"/>
      <c r="X442" s="106"/>
      <c r="Y442" s="106"/>
      <c r="Z442" s="49"/>
      <c r="AA442" s="9"/>
      <c r="AB442" s="9"/>
      <c r="AC442" s="9"/>
      <c r="AD442" s="49"/>
      <c r="AE442" s="9"/>
      <c r="AF442" s="49"/>
      <c r="AG442" s="49"/>
      <c r="AH442" s="49"/>
      <c r="AI442" s="49"/>
      <c r="AJ442" s="49"/>
      <c r="AK442" s="49"/>
      <c r="AL442" s="49"/>
      <c r="AM442" s="49"/>
      <c r="AN442" s="9"/>
      <c r="AO442" s="9"/>
      <c r="AP442" s="9"/>
      <c r="AQ442" s="9"/>
      <c r="AR442" s="9"/>
      <c r="AS442" s="9"/>
      <c r="AT442" s="9"/>
      <c r="AU442" s="9"/>
      <c r="AV442" s="49"/>
      <c r="AW442" s="49"/>
      <c r="AX442" s="49"/>
      <c r="AY442" s="49"/>
      <c r="AZ442" s="54"/>
      <c r="BA442" s="79"/>
      <c r="BB442" s="79"/>
    </row>
    <row r="443" spans="1:54" ht="16.2" thickBot="1" x14ac:dyDescent="0.35">
      <c r="A443" s="48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106"/>
      <c r="X443" s="106"/>
      <c r="Y443" s="106"/>
      <c r="Z443" s="49"/>
      <c r="AA443" s="9"/>
      <c r="AB443" s="9"/>
      <c r="AC443" s="9"/>
      <c r="AD443" s="49"/>
      <c r="AE443" s="9"/>
      <c r="AF443" s="49"/>
      <c r="AG443" s="49"/>
      <c r="AH443" s="49"/>
      <c r="AI443" s="49"/>
      <c r="AJ443" s="49"/>
      <c r="AK443" s="49"/>
      <c r="AL443" s="49"/>
      <c r="AM443" s="49"/>
      <c r="AN443" s="9"/>
      <c r="AO443" s="9"/>
      <c r="AP443" s="9"/>
      <c r="AQ443" s="9"/>
      <c r="AR443" s="9"/>
      <c r="AS443" s="9"/>
      <c r="AT443" s="9"/>
      <c r="AU443" s="9"/>
      <c r="AV443" s="49"/>
      <c r="AW443" s="49"/>
      <c r="AX443" s="49"/>
      <c r="AY443" s="49"/>
      <c r="AZ443" s="54"/>
      <c r="BA443" s="79"/>
      <c r="BB443" s="79"/>
    </row>
    <row r="444" spans="1:54" ht="16.2" thickBot="1" x14ac:dyDescent="0.3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106"/>
      <c r="X444" s="106"/>
      <c r="Y444" s="106"/>
      <c r="Z444" s="49"/>
      <c r="AA444" s="9"/>
      <c r="AB444" s="9"/>
      <c r="AC444" s="9"/>
      <c r="AD444" s="49"/>
      <c r="AE444" s="9"/>
      <c r="AF444" s="49"/>
      <c r="AG444" s="49"/>
      <c r="AH444" s="49"/>
      <c r="AI444" s="49"/>
      <c r="AJ444" s="49"/>
      <c r="AK444" s="49"/>
      <c r="AL444" s="49"/>
      <c r="AM444" s="49"/>
      <c r="AN444" s="9"/>
      <c r="AO444" s="9"/>
      <c r="AP444" s="9"/>
      <c r="AQ444" s="9"/>
      <c r="AR444" s="9"/>
      <c r="AS444" s="9"/>
      <c r="AT444" s="9"/>
      <c r="AU444" s="9"/>
      <c r="AV444" s="49"/>
      <c r="AW444" s="49"/>
      <c r="AX444" s="49"/>
      <c r="AY444" s="49"/>
      <c r="AZ444" s="54"/>
      <c r="BA444" s="79"/>
      <c r="BB444" s="79"/>
    </row>
    <row r="445" spans="1:54" ht="16.2" thickBot="1" x14ac:dyDescent="0.35">
      <c r="A445" s="48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106"/>
      <c r="X445" s="106"/>
      <c r="Y445" s="106"/>
      <c r="Z445" s="49"/>
      <c r="AA445" s="9"/>
      <c r="AB445" s="9"/>
      <c r="AC445" s="9"/>
      <c r="AD445" s="49"/>
      <c r="AE445" s="9"/>
      <c r="AF445" s="49"/>
      <c r="AG445" s="49"/>
      <c r="AH445" s="49"/>
      <c r="AI445" s="49"/>
      <c r="AJ445" s="49"/>
      <c r="AK445" s="49"/>
      <c r="AL445" s="49"/>
      <c r="AM445" s="49"/>
      <c r="AN445" s="9"/>
      <c r="AO445" s="9"/>
      <c r="AP445" s="9"/>
      <c r="AQ445" s="9"/>
      <c r="AR445" s="9"/>
      <c r="AS445" s="9"/>
      <c r="AT445" s="9"/>
      <c r="AU445" s="9"/>
      <c r="AV445" s="49"/>
      <c r="AW445" s="49"/>
      <c r="AX445" s="49"/>
      <c r="AY445" s="49"/>
      <c r="AZ445" s="54"/>
      <c r="BA445" s="79"/>
      <c r="BB445" s="79"/>
    </row>
    <row r="446" spans="1:54" ht="16.2" thickBot="1" x14ac:dyDescent="0.35">
      <c r="A446" s="48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106"/>
      <c r="X446" s="106"/>
      <c r="Y446" s="106"/>
      <c r="Z446" s="49"/>
      <c r="AA446" s="9"/>
      <c r="AB446" s="9"/>
      <c r="AC446" s="9"/>
      <c r="AD446" s="49"/>
      <c r="AE446" s="9"/>
      <c r="AF446" s="49"/>
      <c r="AG446" s="49"/>
      <c r="AH446" s="49"/>
      <c r="AI446" s="49"/>
      <c r="AJ446" s="49"/>
      <c r="AK446" s="49"/>
      <c r="AL446" s="49"/>
      <c r="AM446" s="49"/>
      <c r="AN446" s="9"/>
      <c r="AO446" s="9"/>
      <c r="AP446" s="9"/>
      <c r="AQ446" s="9"/>
      <c r="AR446" s="9"/>
      <c r="AS446" s="9"/>
      <c r="AT446" s="9"/>
      <c r="AU446" s="9"/>
      <c r="AV446" s="49"/>
      <c r="AW446" s="49"/>
      <c r="AX446" s="49"/>
      <c r="AY446" s="49"/>
      <c r="AZ446" s="54"/>
      <c r="BA446" s="79"/>
      <c r="BB446" s="79"/>
    </row>
    <row r="447" spans="1:54" ht="16.2" thickBot="1" x14ac:dyDescent="0.35">
      <c r="A447" s="48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106"/>
      <c r="X447" s="106"/>
      <c r="Y447" s="106"/>
      <c r="Z447" s="49"/>
      <c r="AA447" s="9"/>
      <c r="AB447" s="9"/>
      <c r="AC447" s="9"/>
      <c r="AD447" s="49"/>
      <c r="AE447" s="9"/>
      <c r="AF447" s="49"/>
      <c r="AG447" s="49"/>
      <c r="AH447" s="49"/>
      <c r="AI447" s="49"/>
      <c r="AJ447" s="49"/>
      <c r="AK447" s="49"/>
      <c r="AL447" s="49"/>
      <c r="AM447" s="49"/>
      <c r="AN447" s="9"/>
      <c r="AO447" s="9"/>
      <c r="AP447" s="9"/>
      <c r="AQ447" s="9"/>
      <c r="AR447" s="9"/>
      <c r="AS447" s="9"/>
      <c r="AT447" s="9"/>
      <c r="AU447" s="9"/>
      <c r="AV447" s="49"/>
      <c r="AW447" s="49"/>
      <c r="AX447" s="49"/>
      <c r="AY447" s="49"/>
      <c r="AZ447" s="54"/>
      <c r="BA447" s="79"/>
      <c r="BB447" s="79"/>
    </row>
    <row r="448" spans="1:54" ht="16.2" thickBot="1" x14ac:dyDescent="0.35">
      <c r="A448" s="48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106"/>
      <c r="X448" s="106"/>
      <c r="Y448" s="106"/>
      <c r="Z448" s="49"/>
      <c r="AA448" s="9"/>
      <c r="AB448" s="9"/>
      <c r="AC448" s="9"/>
      <c r="AD448" s="49"/>
      <c r="AE448" s="9"/>
      <c r="AF448" s="49"/>
      <c r="AG448" s="49"/>
      <c r="AH448" s="49"/>
      <c r="AI448" s="49"/>
      <c r="AJ448" s="49"/>
      <c r="AK448" s="49"/>
      <c r="AL448" s="49"/>
      <c r="AM448" s="49"/>
      <c r="AN448" s="9"/>
      <c r="AO448" s="9"/>
      <c r="AP448" s="9"/>
      <c r="AQ448" s="9"/>
      <c r="AR448" s="9"/>
      <c r="AS448" s="9"/>
      <c r="AT448" s="9"/>
      <c r="AU448" s="9"/>
      <c r="AV448" s="49"/>
      <c r="AW448" s="49"/>
      <c r="AX448" s="49"/>
      <c r="AY448" s="49"/>
      <c r="AZ448" s="54"/>
      <c r="BA448" s="79"/>
      <c r="BB448" s="79"/>
    </row>
    <row r="449" spans="1:54" ht="16.2" thickBot="1" x14ac:dyDescent="0.35">
      <c r="A449" s="48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106"/>
      <c r="X449" s="106"/>
      <c r="Y449" s="106"/>
      <c r="Z449" s="49"/>
      <c r="AA449" s="9"/>
      <c r="AB449" s="9"/>
      <c r="AC449" s="9"/>
      <c r="AD449" s="49"/>
      <c r="AE449" s="9"/>
      <c r="AF449" s="49"/>
      <c r="AG449" s="49"/>
      <c r="AH449" s="49"/>
      <c r="AI449" s="49"/>
      <c r="AJ449" s="49"/>
      <c r="AK449" s="49"/>
      <c r="AL449" s="49"/>
      <c r="AM449" s="49"/>
      <c r="AN449" s="9"/>
      <c r="AO449" s="9"/>
      <c r="AP449" s="9"/>
      <c r="AQ449" s="9"/>
      <c r="AR449" s="9"/>
      <c r="AS449" s="9"/>
      <c r="AT449" s="9"/>
      <c r="AU449" s="9"/>
      <c r="AV449" s="49"/>
      <c r="AW449" s="49"/>
      <c r="AX449" s="49"/>
      <c r="AY449" s="49"/>
      <c r="AZ449" s="54"/>
      <c r="BA449" s="79"/>
      <c r="BB449" s="79"/>
    </row>
    <row r="450" spans="1:54" ht="16.2" thickBot="1" x14ac:dyDescent="0.35">
      <c r="A450" s="48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106"/>
      <c r="X450" s="106"/>
      <c r="Y450" s="106"/>
      <c r="Z450" s="49"/>
      <c r="AA450" s="9"/>
      <c r="AB450" s="9"/>
      <c r="AC450" s="9"/>
      <c r="AD450" s="49"/>
      <c r="AE450" s="9"/>
      <c r="AF450" s="49"/>
      <c r="AG450" s="49"/>
      <c r="AH450" s="49"/>
      <c r="AI450" s="49"/>
      <c r="AJ450" s="49"/>
      <c r="AK450" s="49"/>
      <c r="AL450" s="49"/>
      <c r="AM450" s="49"/>
      <c r="AN450" s="9"/>
      <c r="AO450" s="9"/>
      <c r="AP450" s="9"/>
      <c r="AQ450" s="9"/>
      <c r="AR450" s="9"/>
      <c r="AS450" s="9"/>
      <c r="AT450" s="9"/>
      <c r="AU450" s="9"/>
      <c r="AV450" s="49"/>
      <c r="AW450" s="49"/>
      <c r="AX450" s="49"/>
      <c r="AY450" s="49"/>
      <c r="AZ450" s="54"/>
      <c r="BA450" s="79"/>
      <c r="BB450" s="79"/>
    </row>
    <row r="451" spans="1:54" ht="16.2" thickBot="1" x14ac:dyDescent="0.35">
      <c r="A451" s="48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106"/>
      <c r="X451" s="106"/>
      <c r="Y451" s="106"/>
      <c r="Z451" s="49"/>
      <c r="AA451" s="9"/>
      <c r="AB451" s="9"/>
      <c r="AC451" s="9"/>
      <c r="AD451" s="49"/>
      <c r="AE451" s="9"/>
      <c r="AF451" s="49"/>
      <c r="AG451" s="49"/>
      <c r="AH451" s="49"/>
      <c r="AI451" s="49"/>
      <c r="AJ451" s="49"/>
      <c r="AK451" s="49"/>
      <c r="AL451" s="49"/>
      <c r="AM451" s="49"/>
      <c r="AN451" s="9"/>
      <c r="AO451" s="9"/>
      <c r="AP451" s="9"/>
      <c r="AQ451" s="9"/>
      <c r="AR451" s="9"/>
      <c r="AS451" s="9"/>
      <c r="AT451" s="9"/>
      <c r="AU451" s="9"/>
      <c r="AV451" s="49"/>
      <c r="AW451" s="49"/>
      <c r="AX451" s="49"/>
      <c r="AY451" s="49"/>
      <c r="AZ451" s="54"/>
      <c r="BA451" s="79"/>
      <c r="BB451" s="79"/>
    </row>
    <row r="452" spans="1:54" ht="16.2" thickBot="1" x14ac:dyDescent="0.35">
      <c r="A452" s="48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106"/>
      <c r="X452" s="106"/>
      <c r="Y452" s="106"/>
      <c r="Z452" s="49"/>
      <c r="AA452" s="9"/>
      <c r="AB452" s="9"/>
      <c r="AC452" s="9"/>
      <c r="AD452" s="49"/>
      <c r="AE452" s="9"/>
      <c r="AF452" s="49"/>
      <c r="AG452" s="49"/>
      <c r="AH452" s="49"/>
      <c r="AI452" s="49"/>
      <c r="AJ452" s="49"/>
      <c r="AK452" s="49"/>
      <c r="AL452" s="49"/>
      <c r="AM452" s="49"/>
      <c r="AN452" s="9"/>
      <c r="AO452" s="9"/>
      <c r="AP452" s="9"/>
      <c r="AQ452" s="9"/>
      <c r="AR452" s="9"/>
      <c r="AS452" s="9"/>
      <c r="AT452" s="9"/>
      <c r="AU452" s="9"/>
      <c r="AV452" s="49"/>
      <c r="AW452" s="49"/>
      <c r="AX452" s="49"/>
      <c r="AY452" s="49"/>
      <c r="AZ452" s="54"/>
      <c r="BA452" s="79"/>
      <c r="BB452" s="79"/>
    </row>
    <row r="453" spans="1:54" ht="16.2" thickBot="1" x14ac:dyDescent="0.35">
      <c r="A453" s="48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106"/>
      <c r="X453" s="106"/>
      <c r="Y453" s="106"/>
      <c r="Z453" s="49"/>
      <c r="AA453" s="9"/>
      <c r="AB453" s="9"/>
      <c r="AC453" s="9"/>
      <c r="AD453" s="49"/>
      <c r="AE453" s="9"/>
      <c r="AF453" s="49"/>
      <c r="AG453" s="49"/>
      <c r="AH453" s="49"/>
      <c r="AI453" s="49"/>
      <c r="AJ453" s="49"/>
      <c r="AK453" s="49"/>
      <c r="AL453" s="49"/>
      <c r="AM453" s="49"/>
      <c r="AN453" s="9"/>
      <c r="AO453" s="9"/>
      <c r="AP453" s="9"/>
      <c r="AQ453" s="9"/>
      <c r="AR453" s="9"/>
      <c r="AS453" s="9"/>
      <c r="AT453" s="9"/>
      <c r="AU453" s="9"/>
      <c r="AV453" s="49"/>
      <c r="AW453" s="49"/>
      <c r="AX453" s="49"/>
      <c r="AY453" s="49"/>
      <c r="AZ453" s="54"/>
      <c r="BA453" s="79"/>
      <c r="BB453" s="79"/>
    </row>
    <row r="454" spans="1:54" ht="16.2" thickBot="1" x14ac:dyDescent="0.35">
      <c r="A454" s="48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106"/>
      <c r="X454" s="106"/>
      <c r="Y454" s="106"/>
      <c r="Z454" s="49"/>
      <c r="AA454" s="9"/>
      <c r="AB454" s="9"/>
      <c r="AC454" s="9"/>
      <c r="AD454" s="49"/>
      <c r="AE454" s="9"/>
      <c r="AF454" s="49"/>
      <c r="AG454" s="49"/>
      <c r="AH454" s="49"/>
      <c r="AI454" s="49"/>
      <c r="AJ454" s="49"/>
      <c r="AK454" s="49"/>
      <c r="AL454" s="49"/>
      <c r="AM454" s="49"/>
      <c r="AN454" s="9"/>
      <c r="AO454" s="9"/>
      <c r="AP454" s="9"/>
      <c r="AQ454" s="9"/>
      <c r="AR454" s="9"/>
      <c r="AS454" s="9"/>
      <c r="AT454" s="9"/>
      <c r="AU454" s="9"/>
      <c r="AV454" s="49"/>
      <c r="AW454" s="49"/>
      <c r="AX454" s="49"/>
      <c r="AY454" s="49"/>
      <c r="AZ454" s="54"/>
      <c r="BA454" s="79"/>
      <c r="BB454" s="79"/>
    </row>
    <row r="455" spans="1:54" ht="16.2" thickBot="1" x14ac:dyDescent="0.35">
      <c r="A455" s="48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106"/>
      <c r="X455" s="106"/>
      <c r="Y455" s="106"/>
      <c r="Z455" s="49"/>
      <c r="AA455" s="9"/>
      <c r="AB455" s="9"/>
      <c r="AC455" s="9"/>
      <c r="AD455" s="49"/>
      <c r="AE455" s="9"/>
      <c r="AF455" s="49"/>
      <c r="AG455" s="49"/>
      <c r="AH455" s="49"/>
      <c r="AI455" s="49"/>
      <c r="AJ455" s="49"/>
      <c r="AK455" s="49"/>
      <c r="AL455" s="49"/>
      <c r="AM455" s="49"/>
      <c r="AN455" s="9"/>
      <c r="AO455" s="9"/>
      <c r="AP455" s="9"/>
      <c r="AQ455" s="9"/>
      <c r="AR455" s="9"/>
      <c r="AS455" s="9"/>
      <c r="AT455" s="9"/>
      <c r="AU455" s="9"/>
      <c r="AV455" s="49"/>
      <c r="AW455" s="49"/>
      <c r="AX455" s="49"/>
      <c r="AY455" s="49"/>
      <c r="AZ455" s="54"/>
      <c r="BA455" s="79"/>
      <c r="BB455" s="79"/>
    </row>
    <row r="456" spans="1:54" ht="16.2" thickBot="1" x14ac:dyDescent="0.35">
      <c r="A456" s="48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106"/>
      <c r="X456" s="106"/>
      <c r="Y456" s="106"/>
      <c r="Z456" s="49"/>
      <c r="AA456" s="9"/>
      <c r="AB456" s="9"/>
      <c r="AC456" s="9"/>
      <c r="AD456" s="49"/>
      <c r="AE456" s="9"/>
      <c r="AF456" s="49"/>
      <c r="AG456" s="49"/>
      <c r="AH456" s="49"/>
      <c r="AI456" s="49"/>
      <c r="AJ456" s="49"/>
      <c r="AK456" s="49"/>
      <c r="AL456" s="49"/>
      <c r="AM456" s="49"/>
      <c r="AN456" s="9"/>
      <c r="AO456" s="9"/>
      <c r="AP456" s="9"/>
      <c r="AQ456" s="9"/>
      <c r="AR456" s="9"/>
      <c r="AS456" s="9"/>
      <c r="AT456" s="9"/>
      <c r="AU456" s="9"/>
      <c r="AV456" s="49"/>
      <c r="AW456" s="49"/>
      <c r="AX456" s="49"/>
      <c r="AY456" s="49"/>
      <c r="AZ456" s="54"/>
      <c r="BA456" s="79"/>
      <c r="BB456" s="79"/>
    </row>
    <row r="457" spans="1:54" ht="16.2" thickBot="1" x14ac:dyDescent="0.35">
      <c r="A457" s="48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106"/>
      <c r="X457" s="106"/>
      <c r="Y457" s="106"/>
      <c r="Z457" s="49"/>
      <c r="AA457" s="9"/>
      <c r="AB457" s="9"/>
      <c r="AC457" s="9"/>
      <c r="AD457" s="49"/>
      <c r="AE457" s="9"/>
      <c r="AF457" s="49"/>
      <c r="AG457" s="49"/>
      <c r="AH457" s="49"/>
      <c r="AI457" s="49"/>
      <c r="AJ457" s="49"/>
      <c r="AK457" s="49"/>
      <c r="AL457" s="49"/>
      <c r="AM457" s="49"/>
      <c r="AN457" s="9"/>
      <c r="AO457" s="9"/>
      <c r="AP457" s="9"/>
      <c r="AQ457" s="9"/>
      <c r="AR457" s="9"/>
      <c r="AS457" s="9"/>
      <c r="AT457" s="9"/>
      <c r="AU457" s="9"/>
      <c r="AV457" s="49"/>
      <c r="AW457" s="49"/>
      <c r="AX457" s="49"/>
      <c r="AY457" s="49"/>
      <c r="AZ457" s="54"/>
      <c r="BA457" s="79"/>
      <c r="BB457" s="79"/>
    </row>
    <row r="458" spans="1:54" ht="16.2" thickBot="1" x14ac:dyDescent="0.35">
      <c r="A458" s="48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106"/>
      <c r="X458" s="106"/>
      <c r="Y458" s="106"/>
      <c r="Z458" s="49"/>
      <c r="AA458" s="9"/>
      <c r="AB458" s="9"/>
      <c r="AC458" s="9"/>
      <c r="AD458" s="49"/>
      <c r="AE458" s="9"/>
      <c r="AF458" s="49"/>
      <c r="AG458" s="49"/>
      <c r="AH458" s="49"/>
      <c r="AI458" s="49"/>
      <c r="AJ458" s="49"/>
      <c r="AK458" s="49"/>
      <c r="AL458" s="49"/>
      <c r="AM458" s="49"/>
      <c r="AN458" s="9"/>
      <c r="AO458" s="9"/>
      <c r="AP458" s="9"/>
      <c r="AQ458" s="9"/>
      <c r="AR458" s="9"/>
      <c r="AS458" s="9"/>
      <c r="AT458" s="9"/>
      <c r="AU458" s="9"/>
      <c r="AV458" s="49"/>
      <c r="AW458" s="49"/>
      <c r="AX458" s="49"/>
      <c r="AY458" s="49"/>
      <c r="AZ458" s="54"/>
      <c r="BA458" s="79"/>
      <c r="BB458" s="79"/>
    </row>
    <row r="459" spans="1:54" ht="16.2" thickBot="1" x14ac:dyDescent="0.35">
      <c r="A459" s="48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106"/>
      <c r="X459" s="106"/>
      <c r="Y459" s="106"/>
      <c r="Z459" s="49"/>
      <c r="AA459" s="9"/>
      <c r="AB459" s="9"/>
      <c r="AC459" s="9"/>
      <c r="AD459" s="49"/>
      <c r="AE459" s="9"/>
      <c r="AF459" s="49"/>
      <c r="AG459" s="49"/>
      <c r="AH459" s="49"/>
      <c r="AI459" s="49"/>
      <c r="AJ459" s="49"/>
      <c r="AK459" s="49"/>
      <c r="AL459" s="49"/>
      <c r="AM459" s="49"/>
      <c r="AN459" s="9"/>
      <c r="AO459" s="9"/>
      <c r="AP459" s="9"/>
      <c r="AQ459" s="9"/>
      <c r="AR459" s="9"/>
      <c r="AS459" s="9"/>
      <c r="AT459" s="9"/>
      <c r="AU459" s="9"/>
      <c r="AV459" s="49"/>
      <c r="AW459" s="49"/>
      <c r="AX459" s="49"/>
      <c r="AY459" s="49"/>
      <c r="AZ459" s="54"/>
      <c r="BA459" s="79"/>
      <c r="BB459" s="79"/>
    </row>
    <row r="460" spans="1:54" ht="16.2" thickBot="1" x14ac:dyDescent="0.35">
      <c r="A460" s="48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106"/>
      <c r="X460" s="106"/>
      <c r="Y460" s="106"/>
      <c r="Z460" s="49"/>
      <c r="AA460" s="9"/>
      <c r="AB460" s="9"/>
      <c r="AC460" s="9"/>
      <c r="AD460" s="49"/>
      <c r="AE460" s="9"/>
      <c r="AF460" s="49"/>
      <c r="AG460" s="49"/>
      <c r="AH460" s="49"/>
      <c r="AI460" s="49"/>
      <c r="AJ460" s="49"/>
      <c r="AK460" s="49"/>
      <c r="AL460" s="49"/>
      <c r="AM460" s="49"/>
      <c r="AN460" s="9"/>
      <c r="AO460" s="9"/>
      <c r="AP460" s="9"/>
      <c r="AQ460" s="9"/>
      <c r="AR460" s="9"/>
      <c r="AS460" s="9"/>
      <c r="AT460" s="9"/>
      <c r="AU460" s="9"/>
      <c r="AV460" s="49"/>
      <c r="AW460" s="49"/>
      <c r="AX460" s="49"/>
      <c r="AY460" s="49"/>
      <c r="AZ460" s="54"/>
      <c r="BA460" s="79"/>
      <c r="BB460" s="79"/>
    </row>
    <row r="461" spans="1:54" ht="16.2" thickBot="1" x14ac:dyDescent="0.35">
      <c r="A461" s="48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106"/>
      <c r="X461" s="106"/>
      <c r="Y461" s="106"/>
      <c r="Z461" s="49"/>
      <c r="AA461" s="9"/>
      <c r="AB461" s="9"/>
      <c r="AC461" s="9"/>
      <c r="AD461" s="49"/>
      <c r="AE461" s="9"/>
      <c r="AF461" s="49"/>
      <c r="AG461" s="49"/>
      <c r="AH461" s="49"/>
      <c r="AI461" s="49"/>
      <c r="AJ461" s="49"/>
      <c r="AK461" s="49"/>
      <c r="AL461" s="49"/>
      <c r="AM461" s="49"/>
      <c r="AN461" s="9"/>
      <c r="AO461" s="9"/>
      <c r="AP461" s="9"/>
      <c r="AQ461" s="9"/>
      <c r="AR461" s="9"/>
      <c r="AS461" s="9"/>
      <c r="AT461" s="9"/>
      <c r="AU461" s="9"/>
      <c r="AV461" s="49"/>
      <c r="AW461" s="49"/>
      <c r="AX461" s="49"/>
      <c r="AY461" s="49"/>
      <c r="AZ461" s="54"/>
      <c r="BA461" s="79"/>
      <c r="BB461" s="79"/>
    </row>
    <row r="462" spans="1:54" ht="16.2" thickBot="1" x14ac:dyDescent="0.35">
      <c r="A462" s="48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106"/>
      <c r="X462" s="106"/>
      <c r="Y462" s="106"/>
      <c r="Z462" s="49"/>
      <c r="AA462" s="9"/>
      <c r="AB462" s="9"/>
      <c r="AC462" s="9"/>
      <c r="AD462" s="49"/>
      <c r="AE462" s="9"/>
      <c r="AF462" s="49"/>
      <c r="AG462" s="49"/>
      <c r="AH462" s="49"/>
      <c r="AI462" s="49"/>
      <c r="AJ462" s="49"/>
      <c r="AK462" s="49"/>
      <c r="AL462" s="49"/>
      <c r="AM462" s="49"/>
      <c r="AN462" s="9"/>
      <c r="AO462" s="9"/>
      <c r="AP462" s="9"/>
      <c r="AQ462" s="9"/>
      <c r="AR462" s="9"/>
      <c r="AS462" s="9"/>
      <c r="AT462" s="9"/>
      <c r="AU462" s="9"/>
      <c r="AV462" s="49"/>
      <c r="AW462" s="49"/>
      <c r="AX462" s="49"/>
      <c r="AY462" s="49"/>
      <c r="AZ462" s="54"/>
      <c r="BA462" s="79"/>
      <c r="BB462" s="79"/>
    </row>
    <row r="463" spans="1:54" ht="16.2" thickBot="1" x14ac:dyDescent="0.35">
      <c r="A463" s="48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106"/>
      <c r="X463" s="106"/>
      <c r="Y463" s="106"/>
      <c r="Z463" s="49"/>
      <c r="AA463" s="9"/>
      <c r="AB463" s="9"/>
      <c r="AC463" s="9"/>
      <c r="AD463" s="49"/>
      <c r="AE463" s="9"/>
      <c r="AF463" s="49"/>
      <c r="AG463" s="49"/>
      <c r="AH463" s="49"/>
      <c r="AI463" s="49"/>
      <c r="AJ463" s="49"/>
      <c r="AK463" s="49"/>
      <c r="AL463" s="49"/>
      <c r="AM463" s="49"/>
      <c r="AN463" s="9"/>
      <c r="AO463" s="9"/>
      <c r="AP463" s="9"/>
      <c r="AQ463" s="9"/>
      <c r="AR463" s="9"/>
      <c r="AS463" s="9"/>
      <c r="AT463" s="9"/>
      <c r="AU463" s="9"/>
      <c r="AV463" s="49"/>
      <c r="AW463" s="49"/>
      <c r="AX463" s="49"/>
      <c r="AY463" s="49"/>
      <c r="AZ463" s="54"/>
      <c r="BA463" s="79"/>
      <c r="BB463" s="79"/>
    </row>
    <row r="464" spans="1:54" ht="16.2" thickBot="1" x14ac:dyDescent="0.35">
      <c r="A464" s="48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106"/>
      <c r="X464" s="106"/>
      <c r="Y464" s="106"/>
      <c r="Z464" s="49"/>
      <c r="AA464" s="9"/>
      <c r="AB464" s="9"/>
      <c r="AC464" s="9"/>
      <c r="AD464" s="49"/>
      <c r="AE464" s="9"/>
      <c r="AF464" s="49"/>
      <c r="AG464" s="49"/>
      <c r="AH464" s="49"/>
      <c r="AI464" s="49"/>
      <c r="AJ464" s="49"/>
      <c r="AK464" s="49"/>
      <c r="AL464" s="49"/>
      <c r="AM464" s="49"/>
      <c r="AN464" s="9"/>
      <c r="AO464" s="9"/>
      <c r="AP464" s="9"/>
      <c r="AQ464" s="9"/>
      <c r="AR464" s="9"/>
      <c r="AS464" s="9"/>
      <c r="AT464" s="9"/>
      <c r="AU464" s="9"/>
      <c r="AV464" s="49"/>
      <c r="AW464" s="49"/>
      <c r="AX464" s="49"/>
      <c r="AY464" s="49"/>
      <c r="AZ464" s="54"/>
      <c r="BA464" s="79"/>
      <c r="BB464" s="79"/>
    </row>
    <row r="465" spans="1:54" ht="16.2" thickBot="1" x14ac:dyDescent="0.35">
      <c r="A465" s="48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106"/>
      <c r="X465" s="106"/>
      <c r="Y465" s="106"/>
      <c r="Z465" s="49"/>
      <c r="AA465" s="9"/>
      <c r="AB465" s="9"/>
      <c r="AC465" s="9"/>
      <c r="AD465" s="49"/>
      <c r="AE465" s="9"/>
      <c r="AF465" s="49"/>
      <c r="AG465" s="49"/>
      <c r="AH465" s="49"/>
      <c r="AI465" s="49"/>
      <c r="AJ465" s="49"/>
      <c r="AK465" s="49"/>
      <c r="AL465" s="49"/>
      <c r="AM465" s="49"/>
      <c r="AN465" s="9"/>
      <c r="AO465" s="9"/>
      <c r="AP465" s="9"/>
      <c r="AQ465" s="9"/>
      <c r="AR465" s="9"/>
      <c r="AS465" s="9"/>
      <c r="AT465" s="9"/>
      <c r="AU465" s="9"/>
      <c r="AV465" s="49"/>
      <c r="AW465" s="49"/>
      <c r="AX465" s="49"/>
      <c r="AY465" s="49"/>
      <c r="AZ465" s="54"/>
      <c r="BA465" s="79"/>
      <c r="BB465" s="79"/>
    </row>
    <row r="466" spans="1:54" ht="16.2" thickBot="1" x14ac:dyDescent="0.35">
      <c r="A466" s="48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106"/>
      <c r="X466" s="106"/>
      <c r="Y466" s="106"/>
      <c r="Z466" s="49"/>
      <c r="AA466" s="9"/>
      <c r="AB466" s="9"/>
      <c r="AC466" s="9"/>
      <c r="AD466" s="49"/>
      <c r="AE466" s="9"/>
      <c r="AF466" s="49"/>
      <c r="AG466" s="49"/>
      <c r="AH466" s="49"/>
      <c r="AI466" s="49"/>
      <c r="AJ466" s="49"/>
      <c r="AK466" s="49"/>
      <c r="AL466" s="49"/>
      <c r="AM466" s="49"/>
      <c r="AN466" s="9"/>
      <c r="AO466" s="9"/>
      <c r="AP466" s="9"/>
      <c r="AQ466" s="9"/>
      <c r="AR466" s="9"/>
      <c r="AS466" s="9"/>
      <c r="AT466" s="9"/>
      <c r="AU466" s="9"/>
      <c r="AV466" s="49"/>
      <c r="AW466" s="49"/>
      <c r="AX466" s="49"/>
      <c r="AY466" s="49"/>
      <c r="AZ466" s="54"/>
      <c r="BA466" s="79"/>
      <c r="BB466" s="79"/>
    </row>
    <row r="467" spans="1:54" ht="16.2" thickBot="1" x14ac:dyDescent="0.35">
      <c r="A467" s="48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106"/>
      <c r="X467" s="106"/>
      <c r="Y467" s="106"/>
      <c r="Z467" s="49"/>
      <c r="AA467" s="9"/>
      <c r="AB467" s="9"/>
      <c r="AC467" s="9"/>
      <c r="AD467" s="49"/>
      <c r="AE467" s="9"/>
      <c r="AF467" s="49"/>
      <c r="AG467" s="49"/>
      <c r="AH467" s="49"/>
      <c r="AI467" s="49"/>
      <c r="AJ467" s="49"/>
      <c r="AK467" s="49"/>
      <c r="AL467" s="49"/>
      <c r="AM467" s="49"/>
      <c r="AN467" s="9"/>
      <c r="AO467" s="9"/>
      <c r="AP467" s="9"/>
      <c r="AQ467" s="9"/>
      <c r="AR467" s="9"/>
      <c r="AS467" s="9"/>
      <c r="AT467" s="9"/>
      <c r="AU467" s="9"/>
      <c r="AV467" s="49"/>
      <c r="AW467" s="49"/>
      <c r="AX467" s="49"/>
      <c r="AY467" s="49"/>
      <c r="AZ467" s="54"/>
      <c r="BA467" s="79"/>
      <c r="BB467" s="79"/>
    </row>
    <row r="468" spans="1:54" ht="16.2" thickBot="1" x14ac:dyDescent="0.35">
      <c r="A468" s="48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106"/>
      <c r="X468" s="106"/>
      <c r="Y468" s="106"/>
      <c r="Z468" s="49"/>
      <c r="AA468" s="9"/>
      <c r="AB468" s="9"/>
      <c r="AC468" s="9"/>
      <c r="AD468" s="49"/>
      <c r="AE468" s="9"/>
      <c r="AF468" s="49"/>
      <c r="AG468" s="49"/>
      <c r="AH468" s="49"/>
      <c r="AI468" s="49"/>
      <c r="AJ468" s="49"/>
      <c r="AK468" s="49"/>
      <c r="AL468" s="49"/>
      <c r="AM468" s="49"/>
      <c r="AN468" s="9"/>
      <c r="AO468" s="9"/>
      <c r="AP468" s="9"/>
      <c r="AQ468" s="9"/>
      <c r="AR468" s="9"/>
      <c r="AS468" s="9"/>
      <c r="AT468" s="9"/>
      <c r="AU468" s="9"/>
      <c r="AV468" s="49"/>
      <c r="AW468" s="49"/>
      <c r="AX468" s="49"/>
      <c r="AY468" s="49"/>
      <c r="AZ468" s="54"/>
      <c r="BA468" s="79"/>
      <c r="BB468" s="79"/>
    </row>
    <row r="469" spans="1:54" ht="16.2" thickBot="1" x14ac:dyDescent="0.35">
      <c r="A469" s="48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106"/>
      <c r="X469" s="106"/>
      <c r="Y469" s="106"/>
      <c r="Z469" s="49"/>
      <c r="AA469" s="9"/>
      <c r="AB469" s="9"/>
      <c r="AC469" s="9"/>
      <c r="AD469" s="49"/>
      <c r="AE469" s="9"/>
      <c r="AF469" s="49"/>
      <c r="AG469" s="49"/>
      <c r="AH469" s="49"/>
      <c r="AI469" s="49"/>
      <c r="AJ469" s="49"/>
      <c r="AK469" s="49"/>
      <c r="AL469" s="49"/>
      <c r="AM469" s="49"/>
      <c r="AN469" s="9"/>
      <c r="AO469" s="9"/>
      <c r="AP469" s="9"/>
      <c r="AQ469" s="9"/>
      <c r="AR469" s="9"/>
      <c r="AS469" s="9"/>
      <c r="AT469" s="9"/>
      <c r="AU469" s="9"/>
      <c r="AV469" s="49"/>
      <c r="AW469" s="49"/>
      <c r="AX469" s="49"/>
      <c r="AY469" s="49"/>
      <c r="AZ469" s="54"/>
      <c r="BA469" s="79"/>
      <c r="BB469" s="79"/>
    </row>
    <row r="470" spans="1:54" ht="16.2" thickBot="1" x14ac:dyDescent="0.35">
      <c r="A470" s="48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106"/>
      <c r="X470" s="106"/>
      <c r="Y470" s="106"/>
      <c r="Z470" s="49"/>
      <c r="AA470" s="9"/>
      <c r="AB470" s="9"/>
      <c r="AC470" s="9"/>
      <c r="AD470" s="49"/>
      <c r="AE470" s="9"/>
      <c r="AF470" s="49"/>
      <c r="AG470" s="49"/>
      <c r="AH470" s="49"/>
      <c r="AI470" s="49"/>
      <c r="AJ470" s="49"/>
      <c r="AK470" s="49"/>
      <c r="AL470" s="49"/>
      <c r="AM470" s="49"/>
      <c r="AN470" s="9"/>
      <c r="AO470" s="9"/>
      <c r="AP470" s="9"/>
      <c r="AQ470" s="9"/>
      <c r="AR470" s="9"/>
      <c r="AS470" s="9"/>
      <c r="AT470" s="9"/>
      <c r="AU470" s="9"/>
      <c r="AV470" s="49"/>
      <c r="AW470" s="49"/>
      <c r="AX470" s="49"/>
      <c r="AY470" s="49"/>
      <c r="AZ470" s="54"/>
      <c r="BA470" s="79"/>
      <c r="BB470" s="79"/>
    </row>
    <row r="471" spans="1:54" ht="16.2" thickBot="1" x14ac:dyDescent="0.35">
      <c r="A471" s="48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106"/>
      <c r="X471" s="106"/>
      <c r="Y471" s="106"/>
      <c r="Z471" s="49"/>
      <c r="AA471" s="9"/>
      <c r="AB471" s="9"/>
      <c r="AC471" s="9"/>
      <c r="AD471" s="49"/>
      <c r="AE471" s="9"/>
      <c r="AF471" s="49"/>
      <c r="AG471" s="49"/>
      <c r="AH471" s="49"/>
      <c r="AI471" s="49"/>
      <c r="AJ471" s="49"/>
      <c r="AK471" s="49"/>
      <c r="AL471" s="49"/>
      <c r="AM471" s="49"/>
      <c r="AN471" s="9"/>
      <c r="AO471" s="9"/>
      <c r="AP471" s="9"/>
      <c r="AQ471" s="9"/>
      <c r="AR471" s="9"/>
      <c r="AS471" s="9"/>
      <c r="AT471" s="9"/>
      <c r="AU471" s="9"/>
      <c r="AV471" s="49"/>
      <c r="AW471" s="49"/>
      <c r="AX471" s="49"/>
      <c r="AY471" s="49"/>
      <c r="AZ471" s="54"/>
      <c r="BA471" s="79"/>
      <c r="BB471" s="79"/>
    </row>
    <row r="472" spans="1:54" ht="16.2" thickBot="1" x14ac:dyDescent="0.35">
      <c r="A472" s="48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106"/>
      <c r="X472" s="106"/>
      <c r="Y472" s="106"/>
      <c r="Z472" s="49"/>
      <c r="AA472" s="9"/>
      <c r="AB472" s="9"/>
      <c r="AC472" s="9"/>
      <c r="AD472" s="49"/>
      <c r="AE472" s="9"/>
      <c r="AF472" s="49"/>
      <c r="AG472" s="49"/>
      <c r="AH472" s="49"/>
      <c r="AI472" s="49"/>
      <c r="AJ472" s="49"/>
      <c r="AK472" s="49"/>
      <c r="AL472" s="49"/>
      <c r="AM472" s="49"/>
      <c r="AN472" s="9"/>
      <c r="AO472" s="9"/>
      <c r="AP472" s="9"/>
      <c r="AQ472" s="9"/>
      <c r="AR472" s="9"/>
      <c r="AS472" s="9"/>
      <c r="AT472" s="9"/>
      <c r="AU472" s="9"/>
      <c r="AV472" s="49"/>
      <c r="AW472" s="49"/>
      <c r="AX472" s="49"/>
      <c r="AY472" s="49"/>
      <c r="AZ472" s="54"/>
      <c r="BA472" s="79"/>
      <c r="BB472" s="79"/>
    </row>
    <row r="473" spans="1:54" ht="16.2" thickBot="1" x14ac:dyDescent="0.35">
      <c r="A473" s="48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106"/>
      <c r="X473" s="106"/>
      <c r="Y473" s="106"/>
      <c r="Z473" s="49"/>
      <c r="AA473" s="9"/>
      <c r="AB473" s="9"/>
      <c r="AC473" s="9"/>
      <c r="AD473" s="49"/>
      <c r="AE473" s="9"/>
      <c r="AF473" s="49"/>
      <c r="AG473" s="49"/>
      <c r="AH473" s="49"/>
      <c r="AI473" s="49"/>
      <c r="AJ473" s="49"/>
      <c r="AK473" s="49"/>
      <c r="AL473" s="49"/>
      <c r="AM473" s="49"/>
      <c r="AN473" s="9"/>
      <c r="AO473" s="9"/>
      <c r="AP473" s="9"/>
      <c r="AQ473" s="9"/>
      <c r="AR473" s="9"/>
      <c r="AS473" s="9"/>
      <c r="AT473" s="9"/>
      <c r="AU473" s="9"/>
      <c r="AV473" s="49"/>
      <c r="AW473" s="49"/>
      <c r="AX473" s="49"/>
      <c r="AY473" s="49"/>
      <c r="AZ473" s="54"/>
      <c r="BA473" s="79"/>
      <c r="BB473" s="79"/>
    </row>
    <row r="474" spans="1:54" ht="16.2" thickBot="1" x14ac:dyDescent="0.35">
      <c r="A474" s="48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106"/>
      <c r="X474" s="106"/>
      <c r="Y474" s="106"/>
      <c r="Z474" s="49"/>
      <c r="AA474" s="9"/>
      <c r="AB474" s="9"/>
      <c r="AC474" s="9"/>
      <c r="AD474" s="49"/>
      <c r="AE474" s="9"/>
      <c r="AF474" s="49"/>
      <c r="AG474" s="49"/>
      <c r="AH474" s="49"/>
      <c r="AI474" s="49"/>
      <c r="AJ474" s="49"/>
      <c r="AK474" s="49"/>
      <c r="AL474" s="49"/>
      <c r="AM474" s="49"/>
      <c r="AN474" s="9"/>
      <c r="AO474" s="9"/>
      <c r="AP474" s="9"/>
      <c r="AQ474" s="9"/>
      <c r="AR474" s="9"/>
      <c r="AS474" s="9"/>
      <c r="AT474" s="9"/>
      <c r="AU474" s="9"/>
      <c r="AV474" s="49"/>
      <c r="AW474" s="49"/>
      <c r="AX474" s="49"/>
      <c r="AY474" s="49"/>
      <c r="AZ474" s="54"/>
      <c r="BA474" s="79"/>
      <c r="BB474" s="79"/>
    </row>
    <row r="475" spans="1:54" ht="16.2" thickBot="1" x14ac:dyDescent="0.35">
      <c r="A475" s="48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106"/>
      <c r="X475" s="106"/>
      <c r="Y475" s="106"/>
      <c r="Z475" s="49"/>
      <c r="AA475" s="9"/>
      <c r="AB475" s="9"/>
      <c r="AC475" s="9"/>
      <c r="AD475" s="49"/>
      <c r="AE475" s="9"/>
      <c r="AF475" s="49"/>
      <c r="AG475" s="49"/>
      <c r="AH475" s="49"/>
      <c r="AI475" s="49"/>
      <c r="AJ475" s="49"/>
      <c r="AK475" s="49"/>
      <c r="AL475" s="49"/>
      <c r="AM475" s="49"/>
      <c r="AN475" s="9"/>
      <c r="AO475" s="9"/>
      <c r="AP475" s="9"/>
      <c r="AQ475" s="9"/>
      <c r="AR475" s="9"/>
      <c r="AS475" s="9"/>
      <c r="AT475" s="9"/>
      <c r="AU475" s="9"/>
      <c r="AV475" s="49"/>
      <c r="AW475" s="49"/>
      <c r="AX475" s="49"/>
      <c r="AY475" s="49"/>
      <c r="AZ475" s="54"/>
      <c r="BA475" s="79"/>
      <c r="BB475" s="79"/>
    </row>
    <row r="476" spans="1:54" ht="16.2" thickBot="1" x14ac:dyDescent="0.35">
      <c r="A476" s="48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106"/>
      <c r="X476" s="106"/>
      <c r="Y476" s="106"/>
      <c r="Z476" s="49"/>
      <c r="AA476" s="9"/>
      <c r="AB476" s="9"/>
      <c r="AC476" s="9"/>
      <c r="AD476" s="49"/>
      <c r="AE476" s="9"/>
      <c r="AF476" s="49"/>
      <c r="AG476" s="49"/>
      <c r="AH476" s="49"/>
      <c r="AI476" s="49"/>
      <c r="AJ476" s="49"/>
      <c r="AK476" s="49"/>
      <c r="AL476" s="49"/>
      <c r="AM476" s="49"/>
      <c r="AN476" s="9"/>
      <c r="AO476" s="9"/>
      <c r="AP476" s="9"/>
      <c r="AQ476" s="9"/>
      <c r="AR476" s="9"/>
      <c r="AS476" s="9"/>
      <c r="AT476" s="9"/>
      <c r="AU476" s="9"/>
      <c r="AV476" s="49"/>
      <c r="AW476" s="49"/>
      <c r="AX476" s="49"/>
      <c r="AY476" s="49"/>
      <c r="AZ476" s="54"/>
      <c r="BA476" s="79"/>
      <c r="BB476" s="79"/>
    </row>
    <row r="477" spans="1:54" ht="16.2" thickBot="1" x14ac:dyDescent="0.35">
      <c r="A477" s="48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106"/>
      <c r="X477" s="106"/>
      <c r="Y477" s="106"/>
      <c r="Z477" s="49"/>
      <c r="AA477" s="9"/>
      <c r="AB477" s="9"/>
      <c r="AC477" s="9"/>
      <c r="AD477" s="49"/>
      <c r="AE477" s="9"/>
      <c r="AF477" s="49"/>
      <c r="AG477" s="49"/>
      <c r="AH477" s="49"/>
      <c r="AI477" s="49"/>
      <c r="AJ477" s="49"/>
      <c r="AK477" s="49"/>
      <c r="AL477" s="49"/>
      <c r="AM477" s="49"/>
      <c r="AN477" s="9"/>
      <c r="AO477" s="9"/>
      <c r="AP477" s="9"/>
      <c r="AQ477" s="9"/>
      <c r="AR477" s="9"/>
      <c r="AS477" s="9"/>
      <c r="AT477" s="9"/>
      <c r="AU477" s="9"/>
      <c r="AV477" s="49"/>
      <c r="AW477" s="49"/>
      <c r="AX477" s="49"/>
      <c r="AY477" s="49"/>
      <c r="AZ477" s="54"/>
      <c r="BA477" s="79"/>
      <c r="BB477" s="79"/>
    </row>
    <row r="478" spans="1:54" ht="16.2" thickBot="1" x14ac:dyDescent="0.35">
      <c r="A478" s="48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106"/>
      <c r="X478" s="106"/>
      <c r="Y478" s="106"/>
      <c r="Z478" s="49"/>
      <c r="AA478" s="9"/>
      <c r="AB478" s="9"/>
      <c r="AC478" s="9"/>
      <c r="AD478" s="49"/>
      <c r="AE478" s="9"/>
      <c r="AF478" s="49"/>
      <c r="AG478" s="49"/>
      <c r="AH478" s="49"/>
      <c r="AI478" s="49"/>
      <c r="AJ478" s="49"/>
      <c r="AK478" s="49"/>
      <c r="AL478" s="49"/>
      <c r="AM478" s="49"/>
      <c r="AN478" s="9"/>
      <c r="AO478" s="9"/>
      <c r="AP478" s="9"/>
      <c r="AQ478" s="9"/>
      <c r="AR478" s="9"/>
      <c r="AS478" s="9"/>
      <c r="AT478" s="9"/>
      <c r="AU478" s="9"/>
      <c r="AV478" s="49"/>
      <c r="AW478" s="49"/>
      <c r="AX478" s="49"/>
      <c r="AY478" s="49"/>
      <c r="AZ478" s="54"/>
      <c r="BA478" s="79"/>
      <c r="BB478" s="79"/>
    </row>
    <row r="479" spans="1:54" ht="16.2" thickBot="1" x14ac:dyDescent="0.35">
      <c r="A479" s="48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106"/>
      <c r="X479" s="106"/>
      <c r="Y479" s="106"/>
      <c r="Z479" s="49"/>
      <c r="AA479" s="9"/>
      <c r="AB479" s="9"/>
      <c r="AC479" s="9"/>
      <c r="AD479" s="49"/>
      <c r="AE479" s="9"/>
      <c r="AF479" s="49"/>
      <c r="AG479" s="49"/>
      <c r="AH479" s="49"/>
      <c r="AI479" s="49"/>
      <c r="AJ479" s="49"/>
      <c r="AK479" s="49"/>
      <c r="AL479" s="49"/>
      <c r="AM479" s="49"/>
      <c r="AN479" s="9"/>
      <c r="AO479" s="9"/>
      <c r="AP479" s="9"/>
      <c r="AQ479" s="9"/>
      <c r="AR479" s="9"/>
      <c r="AS479" s="9"/>
      <c r="AT479" s="9"/>
      <c r="AU479" s="9"/>
      <c r="AV479" s="49"/>
      <c r="AW479" s="49"/>
      <c r="AX479" s="49"/>
      <c r="AY479" s="49"/>
      <c r="AZ479" s="54"/>
      <c r="BA479" s="79"/>
      <c r="BB479" s="79"/>
    </row>
    <row r="480" spans="1:54" ht="16.2" thickBot="1" x14ac:dyDescent="0.35">
      <c r="A480" s="48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106"/>
      <c r="X480" s="106"/>
      <c r="Y480" s="106"/>
      <c r="Z480" s="49"/>
      <c r="AA480" s="9"/>
      <c r="AB480" s="9"/>
      <c r="AC480" s="9"/>
      <c r="AD480" s="49"/>
      <c r="AE480" s="9"/>
      <c r="AF480" s="49"/>
      <c r="AG480" s="49"/>
      <c r="AH480" s="49"/>
      <c r="AI480" s="49"/>
      <c r="AJ480" s="49"/>
      <c r="AK480" s="49"/>
      <c r="AL480" s="49"/>
      <c r="AM480" s="49"/>
      <c r="AN480" s="9"/>
      <c r="AO480" s="9"/>
      <c r="AP480" s="9"/>
      <c r="AQ480" s="9"/>
      <c r="AR480" s="9"/>
      <c r="AS480" s="9"/>
      <c r="AT480" s="9"/>
      <c r="AU480" s="9"/>
      <c r="AV480" s="49"/>
      <c r="AW480" s="49"/>
      <c r="AX480" s="49"/>
      <c r="AY480" s="49"/>
      <c r="AZ480" s="54"/>
      <c r="BA480" s="79"/>
      <c r="BB480" s="79"/>
    </row>
    <row r="481" spans="1:54" ht="16.2" thickBot="1" x14ac:dyDescent="0.35">
      <c r="A481" s="48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106"/>
      <c r="X481" s="106"/>
      <c r="Y481" s="106"/>
      <c r="Z481" s="49"/>
      <c r="AA481" s="9"/>
      <c r="AB481" s="9"/>
      <c r="AC481" s="9"/>
      <c r="AD481" s="49"/>
      <c r="AE481" s="9"/>
      <c r="AF481" s="49"/>
      <c r="AG481" s="49"/>
      <c r="AH481" s="49"/>
      <c r="AI481" s="49"/>
      <c r="AJ481" s="49"/>
      <c r="AK481" s="49"/>
      <c r="AL481" s="49"/>
      <c r="AM481" s="49"/>
      <c r="AN481" s="9"/>
      <c r="AO481" s="9"/>
      <c r="AP481" s="9"/>
      <c r="AQ481" s="9"/>
      <c r="AR481" s="9"/>
      <c r="AS481" s="9"/>
      <c r="AT481" s="9"/>
      <c r="AU481" s="9"/>
      <c r="AV481" s="49"/>
      <c r="AW481" s="49"/>
      <c r="AX481" s="49"/>
      <c r="AY481" s="49"/>
      <c r="AZ481" s="54"/>
      <c r="BA481" s="79"/>
      <c r="BB481" s="79"/>
    </row>
    <row r="482" spans="1:54" ht="16.2" thickBot="1" x14ac:dyDescent="0.35">
      <c r="A482" s="48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106"/>
      <c r="X482" s="106"/>
      <c r="Y482" s="106"/>
      <c r="Z482" s="49"/>
      <c r="AA482" s="9"/>
      <c r="AB482" s="9"/>
      <c r="AC482" s="9"/>
      <c r="AD482" s="49"/>
      <c r="AE482" s="9"/>
      <c r="AF482" s="49"/>
      <c r="AG482" s="49"/>
      <c r="AH482" s="49"/>
      <c r="AI482" s="49"/>
      <c r="AJ482" s="49"/>
      <c r="AK482" s="49"/>
      <c r="AL482" s="49"/>
      <c r="AM482" s="49"/>
      <c r="AN482" s="9"/>
      <c r="AO482" s="9"/>
      <c r="AP482" s="9"/>
      <c r="AQ482" s="9"/>
      <c r="AR482" s="9"/>
      <c r="AS482" s="9"/>
      <c r="AT482" s="9"/>
      <c r="AU482" s="9"/>
      <c r="AV482" s="49"/>
      <c r="AW482" s="49"/>
      <c r="AX482" s="49"/>
      <c r="AY482" s="49"/>
      <c r="AZ482" s="54"/>
      <c r="BA482" s="79"/>
      <c r="BB482" s="79"/>
    </row>
    <row r="483" spans="1:54" ht="16.2" thickBot="1" x14ac:dyDescent="0.35">
      <c r="A483" s="48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106"/>
      <c r="X483" s="106"/>
      <c r="Y483" s="106"/>
      <c r="Z483" s="49"/>
      <c r="AA483" s="9"/>
      <c r="AB483" s="9"/>
      <c r="AC483" s="9"/>
      <c r="AD483" s="49"/>
      <c r="AE483" s="9"/>
      <c r="AF483" s="49"/>
      <c r="AG483" s="49"/>
      <c r="AH483" s="49"/>
      <c r="AI483" s="49"/>
      <c r="AJ483" s="49"/>
      <c r="AK483" s="49"/>
      <c r="AL483" s="49"/>
      <c r="AM483" s="49"/>
      <c r="AN483" s="9"/>
      <c r="AO483" s="9"/>
      <c r="AP483" s="9"/>
      <c r="AQ483" s="9"/>
      <c r="AR483" s="9"/>
      <c r="AS483" s="9"/>
      <c r="AT483" s="9"/>
      <c r="AU483" s="9"/>
      <c r="AV483" s="49"/>
      <c r="AW483" s="49"/>
      <c r="AX483" s="49"/>
      <c r="AY483" s="49"/>
      <c r="AZ483" s="54"/>
      <c r="BA483" s="79"/>
      <c r="BB483" s="79"/>
    </row>
    <row r="484" spans="1:54" ht="16.2" thickBot="1" x14ac:dyDescent="0.35">
      <c r="A484" s="48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106"/>
      <c r="X484" s="106"/>
      <c r="Y484" s="106"/>
      <c r="Z484" s="49"/>
      <c r="AA484" s="9"/>
      <c r="AB484" s="9"/>
      <c r="AC484" s="9"/>
      <c r="AD484" s="49"/>
      <c r="AE484" s="9"/>
      <c r="AF484" s="49"/>
      <c r="AG484" s="49"/>
      <c r="AH484" s="49"/>
      <c r="AI484" s="49"/>
      <c r="AJ484" s="49"/>
      <c r="AK484" s="49"/>
      <c r="AL484" s="49"/>
      <c r="AM484" s="49"/>
      <c r="AN484" s="9"/>
      <c r="AO484" s="9"/>
      <c r="AP484" s="9"/>
      <c r="AQ484" s="9"/>
      <c r="AR484" s="9"/>
      <c r="AS484" s="9"/>
      <c r="AT484" s="9"/>
      <c r="AU484" s="9"/>
      <c r="AV484" s="49"/>
      <c r="AW484" s="49"/>
      <c r="AX484" s="49"/>
      <c r="AY484" s="49"/>
      <c r="AZ484" s="54"/>
      <c r="BA484" s="79"/>
      <c r="BB484" s="79"/>
    </row>
    <row r="485" spans="1:54" ht="16.2" thickBot="1" x14ac:dyDescent="0.35">
      <c r="A485" s="48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106"/>
      <c r="X485" s="106"/>
      <c r="Y485" s="106"/>
      <c r="Z485" s="49"/>
      <c r="AA485" s="9"/>
      <c r="AB485" s="9"/>
      <c r="AC485" s="9"/>
      <c r="AD485" s="49"/>
      <c r="AE485" s="9"/>
      <c r="AF485" s="49"/>
      <c r="AG485" s="49"/>
      <c r="AH485" s="49"/>
      <c r="AI485" s="49"/>
      <c r="AJ485" s="49"/>
      <c r="AK485" s="49"/>
      <c r="AL485" s="49"/>
      <c r="AM485" s="49"/>
      <c r="AN485" s="9"/>
      <c r="AO485" s="9"/>
      <c r="AP485" s="9"/>
      <c r="AQ485" s="9"/>
      <c r="AR485" s="9"/>
      <c r="AS485" s="9"/>
      <c r="AT485" s="9"/>
      <c r="AU485" s="9"/>
      <c r="AV485" s="49"/>
      <c r="AW485" s="49"/>
      <c r="AX485" s="49"/>
      <c r="AY485" s="49"/>
      <c r="AZ485" s="54"/>
      <c r="BA485" s="79"/>
      <c r="BB485" s="79"/>
    </row>
    <row r="486" spans="1:54" ht="16.2" thickBot="1" x14ac:dyDescent="0.35">
      <c r="A486" s="48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106"/>
      <c r="X486" s="106"/>
      <c r="Y486" s="106"/>
      <c r="Z486" s="49"/>
      <c r="AA486" s="9"/>
      <c r="AB486" s="9"/>
      <c r="AC486" s="9"/>
      <c r="AD486" s="49"/>
      <c r="AE486" s="9"/>
      <c r="AF486" s="49"/>
      <c r="AG486" s="49"/>
      <c r="AH486" s="49"/>
      <c r="AI486" s="49"/>
      <c r="AJ486" s="49"/>
      <c r="AK486" s="49"/>
      <c r="AL486" s="49"/>
      <c r="AM486" s="49"/>
      <c r="AN486" s="9"/>
      <c r="AO486" s="9"/>
      <c r="AP486" s="9"/>
      <c r="AQ486" s="9"/>
      <c r="AR486" s="9"/>
      <c r="AS486" s="9"/>
      <c r="AT486" s="9"/>
      <c r="AU486" s="9"/>
      <c r="AV486" s="49"/>
      <c r="AW486" s="49"/>
      <c r="AX486" s="49"/>
      <c r="AY486" s="49"/>
      <c r="AZ486" s="54"/>
      <c r="BA486" s="79"/>
      <c r="BB486" s="79"/>
    </row>
    <row r="487" spans="1:54" ht="16.2" thickBot="1" x14ac:dyDescent="0.35">
      <c r="A487" s="48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106"/>
      <c r="X487" s="106"/>
      <c r="Y487" s="106"/>
      <c r="Z487" s="49"/>
      <c r="AA487" s="9"/>
      <c r="AB487" s="9"/>
      <c r="AC487" s="9"/>
      <c r="AD487" s="49"/>
      <c r="AE487" s="9"/>
      <c r="AF487" s="49"/>
      <c r="AG487" s="49"/>
      <c r="AH487" s="49"/>
      <c r="AI487" s="49"/>
      <c r="AJ487" s="49"/>
      <c r="AK487" s="49"/>
      <c r="AL487" s="49"/>
      <c r="AM487" s="49"/>
      <c r="AN487" s="9"/>
      <c r="AO487" s="9"/>
      <c r="AP487" s="9"/>
      <c r="AQ487" s="9"/>
      <c r="AR487" s="9"/>
      <c r="AS487" s="9"/>
      <c r="AT487" s="9"/>
      <c r="AU487" s="9"/>
      <c r="AV487" s="49"/>
      <c r="AW487" s="49"/>
      <c r="AX487" s="49"/>
      <c r="AY487" s="49"/>
      <c r="AZ487" s="54"/>
      <c r="BA487" s="79"/>
      <c r="BB487" s="79"/>
    </row>
    <row r="488" spans="1:54" ht="16.2" thickBot="1" x14ac:dyDescent="0.35">
      <c r="A488" s="48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106"/>
      <c r="X488" s="106"/>
      <c r="Y488" s="106"/>
      <c r="Z488" s="49"/>
      <c r="AA488" s="9"/>
      <c r="AB488" s="9"/>
      <c r="AC488" s="9"/>
      <c r="AD488" s="49"/>
      <c r="AE488" s="9"/>
      <c r="AF488" s="49"/>
      <c r="AG488" s="49"/>
      <c r="AH488" s="49"/>
      <c r="AI488" s="49"/>
      <c r="AJ488" s="49"/>
      <c r="AK488" s="49"/>
      <c r="AL488" s="49"/>
      <c r="AM488" s="49"/>
      <c r="AN488" s="9"/>
      <c r="AO488" s="9"/>
      <c r="AP488" s="9"/>
      <c r="AQ488" s="9"/>
      <c r="AR488" s="9"/>
      <c r="AS488" s="9"/>
      <c r="AT488" s="9"/>
      <c r="AU488" s="9"/>
      <c r="AV488" s="49"/>
      <c r="AW488" s="49"/>
      <c r="AX488" s="49"/>
      <c r="AY488" s="49"/>
      <c r="AZ488" s="54"/>
      <c r="BA488" s="79"/>
      <c r="BB488" s="79"/>
    </row>
    <row r="489" spans="1:54" ht="16.2" thickBot="1" x14ac:dyDescent="0.35">
      <c r="A489" s="48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106"/>
      <c r="X489" s="106"/>
      <c r="Y489" s="106"/>
      <c r="Z489" s="49"/>
      <c r="AA489" s="9"/>
      <c r="AB489" s="9"/>
      <c r="AC489" s="9"/>
      <c r="AD489" s="49"/>
      <c r="AE489" s="9"/>
      <c r="AF489" s="49"/>
      <c r="AG489" s="49"/>
      <c r="AH489" s="49"/>
      <c r="AI489" s="49"/>
      <c r="AJ489" s="49"/>
      <c r="AK489" s="49"/>
      <c r="AL489" s="49"/>
      <c r="AM489" s="49"/>
      <c r="AN489" s="9"/>
      <c r="AO489" s="9"/>
      <c r="AP489" s="9"/>
      <c r="AQ489" s="9"/>
      <c r="AR489" s="9"/>
      <c r="AS489" s="9"/>
      <c r="AT489" s="9"/>
      <c r="AU489" s="9"/>
      <c r="AV489" s="49"/>
      <c r="AW489" s="49"/>
      <c r="AX489" s="49"/>
      <c r="AY489" s="49"/>
      <c r="AZ489" s="54"/>
      <c r="BA489" s="79"/>
      <c r="BB489" s="79"/>
    </row>
    <row r="490" spans="1:54" ht="16.2" thickBot="1" x14ac:dyDescent="0.35">
      <c r="A490" s="48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106"/>
      <c r="X490" s="106"/>
      <c r="Y490" s="106"/>
      <c r="Z490" s="49"/>
      <c r="AA490" s="9"/>
      <c r="AB490" s="9"/>
      <c r="AC490" s="9"/>
      <c r="AD490" s="49"/>
      <c r="AE490" s="9"/>
      <c r="AF490" s="49"/>
      <c r="AG490" s="49"/>
      <c r="AH490" s="49"/>
      <c r="AI490" s="49"/>
      <c r="AJ490" s="49"/>
      <c r="AK490" s="49"/>
      <c r="AL490" s="49"/>
      <c r="AM490" s="49"/>
      <c r="AN490" s="9"/>
      <c r="AO490" s="9"/>
      <c r="AP490" s="9"/>
      <c r="AQ490" s="9"/>
      <c r="AR490" s="9"/>
      <c r="AS490" s="9"/>
      <c r="AT490" s="9"/>
      <c r="AU490" s="9"/>
      <c r="AV490" s="49"/>
      <c r="AW490" s="49"/>
      <c r="AX490" s="49"/>
      <c r="AY490" s="49"/>
      <c r="AZ490" s="54"/>
      <c r="BA490" s="79"/>
      <c r="BB490" s="79"/>
    </row>
    <row r="491" spans="1:54" ht="16.2" thickBot="1" x14ac:dyDescent="0.35">
      <c r="A491" s="48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106"/>
      <c r="X491" s="106"/>
      <c r="Y491" s="106"/>
      <c r="Z491" s="49"/>
      <c r="AA491" s="9"/>
      <c r="AB491" s="9"/>
      <c r="AC491" s="9"/>
      <c r="AD491" s="49"/>
      <c r="AE491" s="9"/>
      <c r="AF491" s="49"/>
      <c r="AG491" s="49"/>
      <c r="AH491" s="49"/>
      <c r="AI491" s="49"/>
      <c r="AJ491" s="49"/>
      <c r="AK491" s="49"/>
      <c r="AL491" s="49"/>
      <c r="AM491" s="49"/>
      <c r="AN491" s="9"/>
      <c r="AO491" s="9"/>
      <c r="AP491" s="9"/>
      <c r="AQ491" s="9"/>
      <c r="AR491" s="9"/>
      <c r="AS491" s="9"/>
      <c r="AT491" s="9"/>
      <c r="AU491" s="9"/>
      <c r="AV491" s="49"/>
      <c r="AW491" s="49"/>
      <c r="AX491" s="49"/>
      <c r="AY491" s="49"/>
      <c r="AZ491" s="54"/>
      <c r="BA491" s="79"/>
      <c r="BB491" s="79"/>
    </row>
    <row r="492" spans="1:54" ht="16.2" thickBot="1" x14ac:dyDescent="0.35">
      <c r="A492" s="48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106"/>
      <c r="X492" s="106"/>
      <c r="Y492" s="106"/>
      <c r="Z492" s="49"/>
      <c r="AA492" s="9"/>
      <c r="AB492" s="9"/>
      <c r="AC492" s="9"/>
      <c r="AD492" s="49"/>
      <c r="AE492" s="9"/>
      <c r="AF492" s="49"/>
      <c r="AG492" s="49"/>
      <c r="AH492" s="49"/>
      <c r="AI492" s="49"/>
      <c r="AJ492" s="49"/>
      <c r="AK492" s="49"/>
      <c r="AL492" s="49"/>
      <c r="AM492" s="49"/>
      <c r="AN492" s="9"/>
      <c r="AO492" s="9"/>
      <c r="AP492" s="9"/>
      <c r="AQ492" s="9"/>
      <c r="AR492" s="9"/>
      <c r="AS492" s="9"/>
      <c r="AT492" s="9"/>
      <c r="AU492" s="9"/>
      <c r="AV492" s="49"/>
      <c r="AW492" s="49"/>
      <c r="AX492" s="49"/>
      <c r="AY492" s="49"/>
      <c r="AZ492" s="54"/>
      <c r="BA492" s="79"/>
      <c r="BB492" s="79"/>
    </row>
    <row r="493" spans="1:54" ht="16.2" thickBot="1" x14ac:dyDescent="0.35">
      <c r="A493" s="48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106"/>
      <c r="X493" s="106"/>
      <c r="Y493" s="106"/>
      <c r="Z493" s="49"/>
      <c r="AA493" s="9"/>
      <c r="AB493" s="9"/>
      <c r="AC493" s="9"/>
      <c r="AD493" s="49"/>
      <c r="AE493" s="9"/>
      <c r="AF493" s="49"/>
      <c r="AG493" s="49"/>
      <c r="AH493" s="49"/>
      <c r="AI493" s="49"/>
      <c r="AJ493" s="49"/>
      <c r="AK493" s="49"/>
      <c r="AL493" s="49"/>
      <c r="AM493" s="49"/>
      <c r="AN493" s="9"/>
      <c r="AO493" s="9"/>
      <c r="AP493" s="9"/>
      <c r="AQ493" s="9"/>
      <c r="AR493" s="9"/>
      <c r="AS493" s="9"/>
      <c r="AT493" s="9"/>
      <c r="AU493" s="9"/>
      <c r="AV493" s="49"/>
      <c r="AW493" s="49"/>
      <c r="AX493" s="49"/>
      <c r="AY493" s="49"/>
      <c r="AZ493" s="54"/>
      <c r="BA493" s="79"/>
      <c r="BB493" s="79"/>
    </row>
    <row r="494" spans="1:54" ht="16.2" thickBot="1" x14ac:dyDescent="0.35">
      <c r="A494" s="48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106"/>
      <c r="X494" s="106"/>
      <c r="Y494" s="106"/>
      <c r="Z494" s="49"/>
      <c r="AA494" s="9"/>
      <c r="AB494" s="9"/>
      <c r="AC494" s="9"/>
      <c r="AD494" s="49"/>
      <c r="AE494" s="9"/>
      <c r="AF494" s="49"/>
      <c r="AG494" s="49"/>
      <c r="AH494" s="49"/>
      <c r="AI494" s="49"/>
      <c r="AJ494" s="49"/>
      <c r="AK494" s="49"/>
      <c r="AL494" s="49"/>
      <c r="AM494" s="49"/>
      <c r="AN494" s="9"/>
      <c r="AO494" s="9"/>
      <c r="AP494" s="9"/>
      <c r="AQ494" s="9"/>
      <c r="AR494" s="9"/>
      <c r="AS494" s="9"/>
      <c r="AT494" s="9"/>
      <c r="AU494" s="9"/>
      <c r="AV494" s="49"/>
      <c r="AW494" s="49"/>
      <c r="AX494" s="49"/>
      <c r="AY494" s="49"/>
      <c r="AZ494" s="54"/>
      <c r="BA494" s="79"/>
      <c r="BB494" s="79"/>
    </row>
    <row r="495" spans="1:54" ht="16.2" thickBot="1" x14ac:dyDescent="0.3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106"/>
      <c r="X495" s="106"/>
      <c r="Y495" s="106"/>
      <c r="Z495" s="49"/>
      <c r="AA495" s="9"/>
      <c r="AB495" s="9"/>
      <c r="AC495" s="9"/>
      <c r="AD495" s="49"/>
      <c r="AE495" s="9"/>
      <c r="AF495" s="49"/>
      <c r="AG495" s="49"/>
      <c r="AH495" s="49"/>
      <c r="AI495" s="49"/>
      <c r="AJ495" s="49"/>
      <c r="AK495" s="49"/>
      <c r="AL495" s="49"/>
      <c r="AM495" s="49"/>
      <c r="AN495" s="9"/>
      <c r="AO495" s="9"/>
      <c r="AP495" s="9"/>
      <c r="AQ495" s="9"/>
      <c r="AR495" s="9"/>
      <c r="AS495" s="9"/>
      <c r="AT495" s="9"/>
      <c r="AU495" s="9"/>
      <c r="AV495" s="49"/>
      <c r="AW495" s="49"/>
      <c r="AX495" s="49"/>
      <c r="AY495" s="49"/>
      <c r="AZ495" s="54"/>
      <c r="BA495" s="79"/>
      <c r="BB495" s="79"/>
    </row>
    <row r="496" spans="1:54" ht="16.2" thickBot="1" x14ac:dyDescent="0.35">
      <c r="A496" s="48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106"/>
      <c r="X496" s="106"/>
      <c r="Y496" s="106"/>
      <c r="Z496" s="49"/>
      <c r="AA496" s="9"/>
      <c r="AB496" s="9"/>
      <c r="AC496" s="9"/>
      <c r="AD496" s="49"/>
      <c r="AE496" s="9"/>
      <c r="AF496" s="49"/>
      <c r="AG496" s="49"/>
      <c r="AH496" s="49"/>
      <c r="AI496" s="49"/>
      <c r="AJ496" s="49"/>
      <c r="AK496" s="49"/>
      <c r="AL496" s="49"/>
      <c r="AM496" s="49"/>
      <c r="AN496" s="9"/>
      <c r="AO496" s="9"/>
      <c r="AP496" s="9"/>
      <c r="AQ496" s="9"/>
      <c r="AR496" s="9"/>
      <c r="AS496" s="9"/>
      <c r="AT496" s="9"/>
      <c r="AU496" s="9"/>
      <c r="AV496" s="49"/>
      <c r="AW496" s="49"/>
      <c r="AX496" s="49"/>
      <c r="AY496" s="49"/>
      <c r="AZ496" s="54"/>
      <c r="BA496" s="79"/>
      <c r="BB496" s="79"/>
    </row>
    <row r="497" spans="1:54" ht="16.2" thickBot="1" x14ac:dyDescent="0.35">
      <c r="A497" s="48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106"/>
      <c r="X497" s="106"/>
      <c r="Y497" s="106"/>
      <c r="Z497" s="49"/>
      <c r="AA497" s="9"/>
      <c r="AB497" s="9"/>
      <c r="AC497" s="9"/>
      <c r="AD497" s="49"/>
      <c r="AE497" s="9"/>
      <c r="AF497" s="49"/>
      <c r="AG497" s="49"/>
      <c r="AH497" s="49"/>
      <c r="AI497" s="49"/>
      <c r="AJ497" s="49"/>
      <c r="AK497" s="49"/>
      <c r="AL497" s="49"/>
      <c r="AM497" s="49"/>
      <c r="AN497" s="9"/>
      <c r="AO497" s="9"/>
      <c r="AP497" s="9"/>
      <c r="AQ497" s="9"/>
      <c r="AR497" s="9"/>
      <c r="AS497" s="9"/>
      <c r="AT497" s="9"/>
      <c r="AU497" s="9"/>
      <c r="AV497" s="49"/>
      <c r="AW497" s="49"/>
      <c r="AX497" s="49"/>
      <c r="AY497" s="49"/>
      <c r="AZ497" s="54"/>
      <c r="BA497" s="79"/>
      <c r="BB497" s="79"/>
    </row>
    <row r="498" spans="1:54" ht="16.2" thickBot="1" x14ac:dyDescent="0.35">
      <c r="A498" s="48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106"/>
      <c r="X498" s="106"/>
      <c r="Y498" s="106"/>
      <c r="Z498" s="49"/>
      <c r="AA498" s="9"/>
      <c r="AB498" s="9"/>
      <c r="AC498" s="9"/>
      <c r="AD498" s="49"/>
      <c r="AE498" s="9"/>
      <c r="AF498" s="49"/>
      <c r="AG498" s="49"/>
      <c r="AH498" s="49"/>
      <c r="AI498" s="49"/>
      <c r="AJ498" s="49"/>
      <c r="AK498" s="49"/>
      <c r="AL498" s="49"/>
      <c r="AM498" s="49"/>
      <c r="AN498" s="9"/>
      <c r="AO498" s="9"/>
      <c r="AP498" s="9"/>
      <c r="AQ498" s="9"/>
      <c r="AR498" s="9"/>
      <c r="AS498" s="9"/>
      <c r="AT498" s="9"/>
      <c r="AU498" s="9"/>
      <c r="AV498" s="49"/>
      <c r="AW498" s="49"/>
      <c r="AX498" s="49"/>
      <c r="AY498" s="49"/>
      <c r="AZ498" s="54"/>
      <c r="BA498" s="79"/>
      <c r="BB498" s="79"/>
    </row>
    <row r="499" spans="1:54" ht="16.2" thickBot="1" x14ac:dyDescent="0.35">
      <c r="A499" s="48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106"/>
      <c r="X499" s="106"/>
      <c r="Y499" s="106"/>
      <c r="Z499" s="49"/>
      <c r="AA499" s="9"/>
      <c r="AB499" s="9"/>
      <c r="AC499" s="9"/>
      <c r="AD499" s="49"/>
      <c r="AE499" s="9"/>
      <c r="AF499" s="49"/>
      <c r="AG499" s="49"/>
      <c r="AH499" s="49"/>
      <c r="AI499" s="49"/>
      <c r="AJ499" s="49"/>
      <c r="AK499" s="49"/>
      <c r="AL499" s="49"/>
      <c r="AM499" s="49"/>
      <c r="AN499" s="9"/>
      <c r="AO499" s="9"/>
      <c r="AP499" s="9"/>
      <c r="AQ499" s="9"/>
      <c r="AR499" s="9"/>
      <c r="AS499" s="9"/>
      <c r="AT499" s="9"/>
      <c r="AU499" s="9"/>
      <c r="AV499" s="49"/>
      <c r="AW499" s="49"/>
      <c r="AX499" s="49"/>
      <c r="AY499" s="49"/>
      <c r="AZ499" s="54"/>
      <c r="BA499" s="79"/>
      <c r="BB499" s="79"/>
    </row>
    <row r="500" spans="1:54" ht="16.2" thickBot="1" x14ac:dyDescent="0.35">
      <c r="A500" s="48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106"/>
      <c r="X500" s="106"/>
      <c r="Y500" s="106"/>
      <c r="Z500" s="49"/>
      <c r="AA500" s="9"/>
      <c r="AB500" s="9"/>
      <c r="AC500" s="9"/>
      <c r="AD500" s="49"/>
      <c r="AE500" s="9"/>
      <c r="AF500" s="49"/>
      <c r="AG500" s="49"/>
      <c r="AH500" s="49"/>
      <c r="AI500" s="49"/>
      <c r="AJ500" s="49"/>
      <c r="AK500" s="49"/>
      <c r="AL500" s="49"/>
      <c r="AM500" s="49"/>
      <c r="AN500" s="9"/>
      <c r="AO500" s="9"/>
      <c r="AP500" s="9"/>
      <c r="AQ500" s="9"/>
      <c r="AR500" s="9"/>
      <c r="AS500" s="9"/>
      <c r="AT500" s="9"/>
      <c r="AU500" s="9"/>
      <c r="AV500" s="49"/>
      <c r="AW500" s="49"/>
      <c r="AX500" s="49"/>
      <c r="AY500" s="49"/>
      <c r="AZ500" s="54"/>
      <c r="BA500" s="79"/>
      <c r="BB500" s="79"/>
    </row>
    <row r="501" spans="1:54" ht="16.2" thickBot="1" x14ac:dyDescent="0.35">
      <c r="A501" s="48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106"/>
      <c r="X501" s="106"/>
      <c r="Y501" s="106"/>
      <c r="Z501" s="49"/>
      <c r="AA501" s="9"/>
      <c r="AB501" s="9"/>
      <c r="AC501" s="9"/>
      <c r="AD501" s="49"/>
      <c r="AE501" s="9"/>
      <c r="AF501" s="49"/>
      <c r="AG501" s="49"/>
      <c r="AH501" s="49"/>
      <c r="AI501" s="49"/>
      <c r="AJ501" s="49"/>
      <c r="AK501" s="49"/>
      <c r="AL501" s="49"/>
      <c r="AM501" s="49"/>
      <c r="AN501" s="9"/>
      <c r="AO501" s="9"/>
      <c r="AP501" s="9"/>
      <c r="AQ501" s="9"/>
      <c r="AR501" s="9"/>
      <c r="AS501" s="9"/>
      <c r="AT501" s="9"/>
      <c r="AU501" s="9"/>
      <c r="AV501" s="49"/>
      <c r="AW501" s="49"/>
      <c r="AX501" s="49"/>
      <c r="AY501" s="49"/>
      <c r="AZ501" s="54"/>
      <c r="BA501" s="79"/>
      <c r="BB501" s="79"/>
    </row>
    <row r="502" spans="1:54" ht="16.2" thickBot="1" x14ac:dyDescent="0.35">
      <c r="A502" s="48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106"/>
      <c r="X502" s="106"/>
      <c r="Y502" s="106"/>
      <c r="Z502" s="49"/>
      <c r="AA502" s="9"/>
      <c r="AB502" s="9"/>
      <c r="AC502" s="9"/>
      <c r="AD502" s="49"/>
      <c r="AE502" s="9"/>
      <c r="AF502" s="49"/>
      <c r="AG502" s="49"/>
      <c r="AH502" s="49"/>
      <c r="AI502" s="49"/>
      <c r="AJ502" s="49"/>
      <c r="AK502" s="49"/>
      <c r="AL502" s="49"/>
      <c r="AM502" s="49"/>
      <c r="AN502" s="9"/>
      <c r="AO502" s="9"/>
      <c r="AP502" s="9"/>
      <c r="AQ502" s="9"/>
      <c r="AR502" s="9"/>
      <c r="AS502" s="9"/>
      <c r="AT502" s="9"/>
      <c r="AU502" s="9"/>
      <c r="AV502" s="49"/>
      <c r="AW502" s="49"/>
      <c r="AX502" s="49"/>
      <c r="AY502" s="49"/>
      <c r="AZ502" s="54"/>
      <c r="BA502" s="79"/>
      <c r="BB502" s="79"/>
    </row>
    <row r="503" spans="1:54" ht="16.2" thickBot="1" x14ac:dyDescent="0.35">
      <c r="A503" s="48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106"/>
      <c r="X503" s="106"/>
      <c r="Y503" s="106"/>
      <c r="Z503" s="49"/>
      <c r="AA503" s="9"/>
      <c r="AB503" s="9"/>
      <c r="AC503" s="9"/>
      <c r="AD503" s="49"/>
      <c r="AE503" s="9"/>
      <c r="AF503" s="49"/>
      <c r="AG503" s="49"/>
      <c r="AH503" s="49"/>
      <c r="AI503" s="49"/>
      <c r="AJ503" s="49"/>
      <c r="AK503" s="49"/>
      <c r="AL503" s="49"/>
      <c r="AM503" s="49"/>
      <c r="AN503" s="9"/>
      <c r="AO503" s="9"/>
      <c r="AP503" s="9"/>
      <c r="AQ503" s="9"/>
      <c r="AR503" s="9"/>
      <c r="AS503" s="9"/>
      <c r="AT503" s="9"/>
      <c r="AU503" s="9"/>
      <c r="AV503" s="49"/>
      <c r="AW503" s="49"/>
      <c r="AX503" s="49"/>
      <c r="AY503" s="49"/>
      <c r="AZ503" s="54"/>
      <c r="BA503" s="79"/>
      <c r="BB503" s="79"/>
    </row>
    <row r="504" spans="1:54" ht="16.2" thickBot="1" x14ac:dyDescent="0.35">
      <c r="A504" s="48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106"/>
      <c r="X504" s="106"/>
      <c r="Y504" s="106"/>
      <c r="Z504" s="49"/>
      <c r="AA504" s="9"/>
      <c r="AB504" s="9"/>
      <c r="AC504" s="9"/>
      <c r="AD504" s="49"/>
      <c r="AE504" s="9"/>
      <c r="AF504" s="49"/>
      <c r="AG504" s="49"/>
      <c r="AH504" s="49"/>
      <c r="AI504" s="49"/>
      <c r="AJ504" s="49"/>
      <c r="AK504" s="49"/>
      <c r="AL504" s="49"/>
      <c r="AM504" s="49"/>
      <c r="AN504" s="9"/>
      <c r="AO504" s="9"/>
      <c r="AP504" s="9"/>
      <c r="AQ504" s="9"/>
      <c r="AR504" s="9"/>
      <c r="AS504" s="9"/>
      <c r="AT504" s="9"/>
      <c r="AU504" s="9"/>
      <c r="AV504" s="49"/>
      <c r="AW504" s="49"/>
      <c r="AX504" s="49"/>
      <c r="AY504" s="49"/>
      <c r="AZ504" s="54"/>
      <c r="BA504" s="79"/>
      <c r="BB504" s="79"/>
    </row>
    <row r="505" spans="1:54" ht="16.2" thickBot="1" x14ac:dyDescent="0.35">
      <c r="A505" s="48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106"/>
      <c r="X505" s="106"/>
      <c r="Y505" s="106"/>
      <c r="Z505" s="49"/>
      <c r="AA505" s="9"/>
      <c r="AB505" s="9"/>
      <c r="AC505" s="9"/>
      <c r="AD505" s="49"/>
      <c r="AE505" s="9"/>
      <c r="AF505" s="49"/>
      <c r="AG505" s="49"/>
      <c r="AH505" s="49"/>
      <c r="AI505" s="49"/>
      <c r="AJ505" s="49"/>
      <c r="AK505" s="49"/>
      <c r="AL505" s="49"/>
      <c r="AM505" s="49"/>
      <c r="AN505" s="9"/>
      <c r="AO505" s="9"/>
      <c r="AP505" s="9"/>
      <c r="AQ505" s="9"/>
      <c r="AR505" s="9"/>
      <c r="AS505" s="9"/>
      <c r="AT505" s="9"/>
      <c r="AU505" s="9"/>
      <c r="AV505" s="49"/>
      <c r="AW505" s="49"/>
      <c r="AX505" s="49"/>
      <c r="AY505" s="49"/>
      <c r="AZ505" s="54"/>
      <c r="BA505" s="79"/>
      <c r="BB505" s="79"/>
    </row>
    <row r="506" spans="1:54" ht="16.2" thickBot="1" x14ac:dyDescent="0.35">
      <c r="A506" s="48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106"/>
      <c r="X506" s="106"/>
      <c r="Y506" s="106"/>
      <c r="Z506" s="49"/>
      <c r="AA506" s="9"/>
      <c r="AB506" s="9"/>
      <c r="AC506" s="9"/>
      <c r="AD506" s="49"/>
      <c r="AE506" s="9"/>
      <c r="AF506" s="49"/>
      <c r="AG506" s="49"/>
      <c r="AH506" s="49"/>
      <c r="AI506" s="49"/>
      <c r="AJ506" s="49"/>
      <c r="AK506" s="49"/>
      <c r="AL506" s="49"/>
      <c r="AM506" s="49"/>
      <c r="AN506" s="9"/>
      <c r="AO506" s="9"/>
      <c r="AP506" s="9"/>
      <c r="AQ506" s="9"/>
      <c r="AR506" s="9"/>
      <c r="AS506" s="9"/>
      <c r="AT506" s="9"/>
      <c r="AU506" s="9"/>
      <c r="AV506" s="49"/>
      <c r="AW506" s="49"/>
      <c r="AX506" s="49"/>
      <c r="AY506" s="49"/>
      <c r="AZ506" s="54"/>
      <c r="BA506" s="79"/>
      <c r="BB506" s="79"/>
    </row>
    <row r="507" spans="1:54" ht="16.2" thickBot="1" x14ac:dyDescent="0.35">
      <c r="A507" s="48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106"/>
      <c r="X507" s="106"/>
      <c r="Y507" s="106"/>
      <c r="Z507" s="49"/>
      <c r="AA507" s="9"/>
      <c r="AB507" s="9"/>
      <c r="AC507" s="9"/>
      <c r="AD507" s="49"/>
      <c r="AE507" s="9"/>
      <c r="AF507" s="49"/>
      <c r="AG507" s="49"/>
      <c r="AH507" s="49"/>
      <c r="AI507" s="49"/>
      <c r="AJ507" s="49"/>
      <c r="AK507" s="49"/>
      <c r="AL507" s="49"/>
      <c r="AM507" s="49"/>
      <c r="AN507" s="9"/>
      <c r="AO507" s="9"/>
      <c r="AP507" s="9"/>
      <c r="AQ507" s="9"/>
      <c r="AR507" s="9"/>
      <c r="AS507" s="9"/>
      <c r="AT507" s="9"/>
      <c r="AU507" s="9"/>
      <c r="AV507" s="49"/>
      <c r="AW507" s="49"/>
      <c r="AX507" s="49"/>
      <c r="AY507" s="49"/>
      <c r="AZ507" s="54"/>
      <c r="BA507" s="79"/>
      <c r="BB507" s="79"/>
    </row>
    <row r="508" spans="1:54" ht="16.2" thickBot="1" x14ac:dyDescent="0.35">
      <c r="A508" s="48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106"/>
      <c r="X508" s="106"/>
      <c r="Y508" s="106"/>
      <c r="Z508" s="49"/>
      <c r="AA508" s="9"/>
      <c r="AB508" s="9"/>
      <c r="AC508" s="9"/>
      <c r="AD508" s="49"/>
      <c r="AE508" s="9"/>
      <c r="AF508" s="49"/>
      <c r="AG508" s="49"/>
      <c r="AH508" s="49"/>
      <c r="AI508" s="49"/>
      <c r="AJ508" s="49"/>
      <c r="AK508" s="49"/>
      <c r="AL508" s="49"/>
      <c r="AM508" s="49"/>
      <c r="AN508" s="9"/>
      <c r="AO508" s="9"/>
      <c r="AP508" s="9"/>
      <c r="AQ508" s="9"/>
      <c r="AR508" s="9"/>
      <c r="AS508" s="9"/>
      <c r="AT508" s="9"/>
      <c r="AU508" s="9"/>
      <c r="AV508" s="49"/>
      <c r="AW508" s="49"/>
      <c r="AX508" s="49"/>
      <c r="AY508" s="49"/>
      <c r="AZ508" s="54"/>
      <c r="BA508" s="79"/>
      <c r="BB508" s="79"/>
    </row>
    <row r="509" spans="1:54" ht="16.2" thickBot="1" x14ac:dyDescent="0.35">
      <c r="A509" s="48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106"/>
      <c r="X509" s="106"/>
      <c r="Y509" s="106"/>
      <c r="Z509" s="49"/>
      <c r="AA509" s="9"/>
      <c r="AB509" s="9"/>
      <c r="AC509" s="9"/>
      <c r="AD509" s="49"/>
      <c r="AE509" s="9"/>
      <c r="AF509" s="49"/>
      <c r="AG509" s="49"/>
      <c r="AH509" s="49"/>
      <c r="AI509" s="49"/>
      <c r="AJ509" s="49"/>
      <c r="AK509" s="49"/>
      <c r="AL509" s="49"/>
      <c r="AM509" s="49"/>
      <c r="AN509" s="9"/>
      <c r="AO509" s="9"/>
      <c r="AP509" s="9"/>
      <c r="AQ509" s="9"/>
      <c r="AR509" s="9"/>
      <c r="AS509" s="9"/>
      <c r="AT509" s="9"/>
      <c r="AU509" s="9"/>
      <c r="AV509" s="49"/>
      <c r="AW509" s="49"/>
      <c r="AX509" s="49"/>
      <c r="AY509" s="49"/>
      <c r="AZ509" s="54"/>
      <c r="BA509" s="79"/>
      <c r="BB509" s="79"/>
    </row>
    <row r="510" spans="1:54" ht="16.2" thickBot="1" x14ac:dyDescent="0.35">
      <c r="A510" s="48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106"/>
      <c r="X510" s="106"/>
      <c r="Y510" s="106"/>
      <c r="Z510" s="49"/>
      <c r="AA510" s="9"/>
      <c r="AB510" s="9"/>
      <c r="AC510" s="9"/>
      <c r="AD510" s="49"/>
      <c r="AE510" s="9"/>
      <c r="AF510" s="49"/>
      <c r="AG510" s="49"/>
      <c r="AH510" s="49"/>
      <c r="AI510" s="49"/>
      <c r="AJ510" s="49"/>
      <c r="AK510" s="49"/>
      <c r="AL510" s="49"/>
      <c r="AM510" s="49"/>
      <c r="AN510" s="9"/>
      <c r="AO510" s="9"/>
      <c r="AP510" s="9"/>
      <c r="AQ510" s="9"/>
      <c r="AR510" s="9"/>
      <c r="AS510" s="9"/>
      <c r="AT510" s="9"/>
      <c r="AU510" s="9"/>
      <c r="AV510" s="49"/>
      <c r="AW510" s="49"/>
      <c r="AX510" s="49"/>
      <c r="AY510" s="49"/>
      <c r="AZ510" s="54"/>
      <c r="BA510" s="79"/>
      <c r="BB510" s="79"/>
    </row>
    <row r="511" spans="1:54" ht="16.2" thickBot="1" x14ac:dyDescent="0.35">
      <c r="A511" s="48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106"/>
      <c r="X511" s="106"/>
      <c r="Y511" s="106"/>
      <c r="Z511" s="49"/>
      <c r="AA511" s="9"/>
      <c r="AB511" s="9"/>
      <c r="AC511" s="9"/>
      <c r="AD511" s="49"/>
      <c r="AE511" s="9"/>
      <c r="AF511" s="49"/>
      <c r="AG511" s="49"/>
      <c r="AH511" s="49"/>
      <c r="AI511" s="49"/>
      <c r="AJ511" s="49"/>
      <c r="AK511" s="49"/>
      <c r="AL511" s="49"/>
      <c r="AM511" s="49"/>
      <c r="AN511" s="9"/>
      <c r="AO511" s="9"/>
      <c r="AP511" s="9"/>
      <c r="AQ511" s="9"/>
      <c r="AR511" s="9"/>
      <c r="AS511" s="9"/>
      <c r="AT511" s="9"/>
      <c r="AU511" s="9"/>
      <c r="AV511" s="49"/>
      <c r="AW511" s="49"/>
      <c r="AX511" s="49"/>
      <c r="AY511" s="49"/>
      <c r="AZ511" s="54"/>
      <c r="BA511" s="79"/>
      <c r="BB511" s="79"/>
    </row>
    <row r="512" spans="1:54" ht="16.2" thickBot="1" x14ac:dyDescent="0.35">
      <c r="A512" s="48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106"/>
      <c r="X512" s="106"/>
      <c r="Y512" s="106"/>
      <c r="Z512" s="49"/>
      <c r="AA512" s="9"/>
      <c r="AB512" s="9"/>
      <c r="AC512" s="9"/>
      <c r="AD512" s="49"/>
      <c r="AE512" s="9"/>
      <c r="AF512" s="49"/>
      <c r="AG512" s="49"/>
      <c r="AH512" s="49"/>
      <c r="AI512" s="49"/>
      <c r="AJ512" s="49"/>
      <c r="AK512" s="49"/>
      <c r="AL512" s="49"/>
      <c r="AM512" s="49"/>
      <c r="AN512" s="9"/>
      <c r="AO512" s="9"/>
      <c r="AP512" s="9"/>
      <c r="AQ512" s="9"/>
      <c r="AR512" s="9"/>
      <c r="AS512" s="9"/>
      <c r="AT512" s="9"/>
      <c r="AU512" s="9"/>
      <c r="AV512" s="49"/>
      <c r="AW512" s="49"/>
      <c r="AX512" s="49"/>
      <c r="AY512" s="49"/>
      <c r="AZ512" s="54"/>
      <c r="BA512" s="79"/>
      <c r="BB512" s="79"/>
    </row>
    <row r="513" spans="1:54" ht="16.2" thickBot="1" x14ac:dyDescent="0.35">
      <c r="A513" s="48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106"/>
      <c r="X513" s="106"/>
      <c r="Y513" s="106"/>
      <c r="Z513" s="49"/>
      <c r="AA513" s="9"/>
      <c r="AB513" s="9"/>
      <c r="AC513" s="9"/>
      <c r="AD513" s="49"/>
      <c r="AE513" s="9"/>
      <c r="AF513" s="49"/>
      <c r="AG513" s="49"/>
      <c r="AH513" s="49"/>
      <c r="AI513" s="49"/>
      <c r="AJ513" s="49"/>
      <c r="AK513" s="49"/>
      <c r="AL513" s="49"/>
      <c r="AM513" s="49"/>
      <c r="AN513" s="9"/>
      <c r="AO513" s="9"/>
      <c r="AP513" s="9"/>
      <c r="AQ513" s="9"/>
      <c r="AR513" s="9"/>
      <c r="AS513" s="9"/>
      <c r="AT513" s="9"/>
      <c r="AU513" s="9"/>
      <c r="AV513" s="49"/>
      <c r="AW513" s="49"/>
      <c r="AX513" s="49"/>
      <c r="AY513" s="49"/>
      <c r="AZ513" s="54"/>
      <c r="BA513" s="79"/>
      <c r="BB513" s="79"/>
    </row>
    <row r="514" spans="1:54" ht="16.2" thickBot="1" x14ac:dyDescent="0.35">
      <c r="A514" s="48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106"/>
      <c r="X514" s="106"/>
      <c r="Y514" s="106"/>
      <c r="Z514" s="49"/>
      <c r="AA514" s="9"/>
      <c r="AB514" s="9"/>
      <c r="AC514" s="9"/>
      <c r="AD514" s="49"/>
      <c r="AE514" s="9"/>
      <c r="AF514" s="49"/>
      <c r="AG514" s="49"/>
      <c r="AH514" s="49"/>
      <c r="AI514" s="49"/>
      <c r="AJ514" s="49"/>
      <c r="AK514" s="49"/>
      <c r="AL514" s="49"/>
      <c r="AM514" s="49"/>
      <c r="AN514" s="9"/>
      <c r="AO514" s="9"/>
      <c r="AP514" s="9"/>
      <c r="AQ514" s="9"/>
      <c r="AR514" s="9"/>
      <c r="AS514" s="9"/>
      <c r="AT514" s="9"/>
      <c r="AU514" s="9"/>
      <c r="AV514" s="49"/>
      <c r="AW514" s="49"/>
      <c r="AX514" s="49"/>
      <c r="AY514" s="49"/>
      <c r="AZ514" s="54"/>
      <c r="BA514" s="79"/>
      <c r="BB514" s="79"/>
    </row>
    <row r="515" spans="1:54" ht="16.2" thickBot="1" x14ac:dyDescent="0.35">
      <c r="A515" s="48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106"/>
      <c r="X515" s="106"/>
      <c r="Y515" s="106"/>
      <c r="Z515" s="49"/>
      <c r="AA515" s="9"/>
      <c r="AB515" s="9"/>
      <c r="AC515" s="9"/>
      <c r="AD515" s="49"/>
      <c r="AE515" s="9"/>
      <c r="AF515" s="49"/>
      <c r="AG515" s="49"/>
      <c r="AH515" s="49"/>
      <c r="AI515" s="49"/>
      <c r="AJ515" s="49"/>
      <c r="AK515" s="49"/>
      <c r="AL515" s="49"/>
      <c r="AM515" s="49"/>
      <c r="AN515" s="9"/>
      <c r="AO515" s="9"/>
      <c r="AP515" s="9"/>
      <c r="AQ515" s="9"/>
      <c r="AR515" s="9"/>
      <c r="AS515" s="9"/>
      <c r="AT515" s="9"/>
      <c r="AU515" s="9"/>
      <c r="AV515" s="49"/>
      <c r="AW515" s="49"/>
      <c r="AX515" s="49"/>
      <c r="AY515" s="49"/>
      <c r="AZ515" s="54"/>
      <c r="BA515" s="79"/>
      <c r="BB515" s="79"/>
    </row>
    <row r="516" spans="1:54" ht="16.2" thickBot="1" x14ac:dyDescent="0.35">
      <c r="A516" s="48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106"/>
      <c r="X516" s="106"/>
      <c r="Y516" s="106"/>
      <c r="Z516" s="49"/>
      <c r="AA516" s="9"/>
      <c r="AB516" s="9"/>
      <c r="AC516" s="9"/>
      <c r="AD516" s="49"/>
      <c r="AE516" s="9"/>
      <c r="AF516" s="49"/>
      <c r="AG516" s="49"/>
      <c r="AH516" s="49"/>
      <c r="AI516" s="49"/>
      <c r="AJ516" s="49"/>
      <c r="AK516" s="49"/>
      <c r="AL516" s="49"/>
      <c r="AM516" s="49"/>
      <c r="AN516" s="9"/>
      <c r="AO516" s="9"/>
      <c r="AP516" s="9"/>
      <c r="AQ516" s="9"/>
      <c r="AR516" s="9"/>
      <c r="AS516" s="9"/>
      <c r="AT516" s="9"/>
      <c r="AU516" s="9"/>
      <c r="AV516" s="49"/>
      <c r="AW516" s="49"/>
      <c r="AX516" s="49"/>
      <c r="AY516" s="49"/>
      <c r="AZ516" s="54"/>
      <c r="BA516" s="79"/>
      <c r="BB516" s="79"/>
    </row>
    <row r="517" spans="1:54" ht="16.2" thickBot="1" x14ac:dyDescent="0.35">
      <c r="A517" s="48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106"/>
      <c r="X517" s="106"/>
      <c r="Y517" s="106"/>
      <c r="Z517" s="49"/>
      <c r="AA517" s="9"/>
      <c r="AB517" s="9"/>
      <c r="AC517" s="9"/>
      <c r="AD517" s="49"/>
      <c r="AE517" s="9"/>
      <c r="AF517" s="49"/>
      <c r="AG517" s="49"/>
      <c r="AH517" s="49"/>
      <c r="AI517" s="49"/>
      <c r="AJ517" s="49"/>
      <c r="AK517" s="49"/>
      <c r="AL517" s="49"/>
      <c r="AM517" s="49"/>
      <c r="AN517" s="9"/>
      <c r="AO517" s="9"/>
      <c r="AP517" s="9"/>
      <c r="AQ517" s="9"/>
      <c r="AR517" s="9"/>
      <c r="AS517" s="9"/>
      <c r="AT517" s="9"/>
      <c r="AU517" s="9"/>
      <c r="AV517" s="49"/>
      <c r="AW517" s="49"/>
      <c r="AX517" s="49"/>
      <c r="AY517" s="49"/>
      <c r="AZ517" s="54"/>
      <c r="BA517" s="79"/>
      <c r="BB517" s="79"/>
    </row>
    <row r="518" spans="1:54" ht="16.2" thickBot="1" x14ac:dyDescent="0.35">
      <c r="A518" s="48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106"/>
      <c r="X518" s="106"/>
      <c r="Y518" s="106"/>
      <c r="Z518" s="49"/>
      <c r="AA518" s="9"/>
      <c r="AB518" s="9"/>
      <c r="AC518" s="9"/>
      <c r="AD518" s="49"/>
      <c r="AE518" s="9"/>
      <c r="AF518" s="49"/>
      <c r="AG518" s="49"/>
      <c r="AH518" s="49"/>
      <c r="AI518" s="49"/>
      <c r="AJ518" s="49"/>
      <c r="AK518" s="49"/>
      <c r="AL518" s="49"/>
      <c r="AM518" s="49"/>
      <c r="AN518" s="9"/>
      <c r="AO518" s="9"/>
      <c r="AP518" s="9"/>
      <c r="AQ518" s="9"/>
      <c r="AR518" s="9"/>
      <c r="AS518" s="9"/>
      <c r="AT518" s="9"/>
      <c r="AU518" s="9"/>
      <c r="AV518" s="49"/>
      <c r="AW518" s="49"/>
      <c r="AX518" s="49"/>
      <c r="AY518" s="49"/>
      <c r="AZ518" s="54"/>
      <c r="BA518" s="79"/>
      <c r="BB518" s="79"/>
    </row>
    <row r="519" spans="1:54" ht="16.2" thickBot="1" x14ac:dyDescent="0.35">
      <c r="A519" s="48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106"/>
      <c r="X519" s="106"/>
      <c r="Y519" s="106"/>
      <c r="Z519" s="49"/>
      <c r="AA519" s="9"/>
      <c r="AB519" s="9"/>
      <c r="AC519" s="9"/>
      <c r="AD519" s="49"/>
      <c r="AE519" s="9"/>
      <c r="AF519" s="49"/>
      <c r="AG519" s="49"/>
      <c r="AH519" s="49"/>
      <c r="AI519" s="49"/>
      <c r="AJ519" s="49"/>
      <c r="AK519" s="49"/>
      <c r="AL519" s="49"/>
      <c r="AM519" s="49"/>
      <c r="AN519" s="9"/>
      <c r="AO519" s="9"/>
      <c r="AP519" s="9"/>
      <c r="AQ519" s="9"/>
      <c r="AR519" s="9"/>
      <c r="AS519" s="9"/>
      <c r="AT519" s="9"/>
      <c r="AU519" s="9"/>
      <c r="AV519" s="49"/>
      <c r="AW519" s="49"/>
      <c r="AX519" s="49"/>
      <c r="AY519" s="49"/>
      <c r="AZ519" s="54"/>
      <c r="BA519" s="79"/>
      <c r="BB519" s="79"/>
    </row>
    <row r="520" spans="1:54" ht="16.2" thickBot="1" x14ac:dyDescent="0.35">
      <c r="A520" s="48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106"/>
      <c r="X520" s="106"/>
      <c r="Y520" s="106"/>
      <c r="Z520" s="49"/>
      <c r="AA520" s="9"/>
      <c r="AB520" s="9"/>
      <c r="AC520" s="9"/>
      <c r="AD520" s="49"/>
      <c r="AE520" s="9"/>
      <c r="AF520" s="49"/>
      <c r="AG520" s="49"/>
      <c r="AH520" s="49"/>
      <c r="AI520" s="49"/>
      <c r="AJ520" s="49"/>
      <c r="AK520" s="49"/>
      <c r="AL520" s="49"/>
      <c r="AM520" s="49"/>
      <c r="AN520" s="9"/>
      <c r="AO520" s="9"/>
      <c r="AP520" s="9"/>
      <c r="AQ520" s="9"/>
      <c r="AR520" s="9"/>
      <c r="AS520" s="9"/>
      <c r="AT520" s="9"/>
      <c r="AU520" s="9"/>
      <c r="AV520" s="49"/>
      <c r="AW520" s="49"/>
      <c r="AX520" s="49"/>
      <c r="AY520" s="49"/>
      <c r="AZ520" s="54"/>
      <c r="BA520" s="79"/>
      <c r="BB520" s="79"/>
    </row>
    <row r="521" spans="1:54" ht="16.2" thickBot="1" x14ac:dyDescent="0.35">
      <c r="A521" s="48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106"/>
      <c r="X521" s="106"/>
      <c r="Y521" s="106"/>
      <c r="Z521" s="49"/>
      <c r="AA521" s="9"/>
      <c r="AB521" s="9"/>
      <c r="AC521" s="9"/>
      <c r="AD521" s="49"/>
      <c r="AE521" s="9"/>
      <c r="AF521" s="49"/>
      <c r="AG521" s="49"/>
      <c r="AH521" s="49"/>
      <c r="AI521" s="49"/>
      <c r="AJ521" s="49"/>
      <c r="AK521" s="49"/>
      <c r="AL521" s="49"/>
      <c r="AM521" s="49"/>
      <c r="AN521" s="9"/>
      <c r="AO521" s="9"/>
      <c r="AP521" s="9"/>
      <c r="AQ521" s="9"/>
      <c r="AR521" s="9"/>
      <c r="AS521" s="9"/>
      <c r="AT521" s="9"/>
      <c r="AU521" s="9"/>
      <c r="AV521" s="49"/>
      <c r="AW521" s="49"/>
      <c r="AX521" s="49"/>
      <c r="AY521" s="49"/>
      <c r="AZ521" s="54"/>
      <c r="BA521" s="79"/>
      <c r="BB521" s="79"/>
    </row>
    <row r="522" spans="1:54" ht="16.2" thickBot="1" x14ac:dyDescent="0.35">
      <c r="A522" s="48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106"/>
      <c r="X522" s="106"/>
      <c r="Y522" s="106"/>
      <c r="Z522" s="49"/>
      <c r="AA522" s="9"/>
      <c r="AB522" s="9"/>
      <c r="AC522" s="9"/>
      <c r="AD522" s="49"/>
      <c r="AE522" s="9"/>
      <c r="AF522" s="49"/>
      <c r="AG522" s="49"/>
      <c r="AH522" s="49"/>
      <c r="AI522" s="49"/>
      <c r="AJ522" s="49"/>
      <c r="AK522" s="49"/>
      <c r="AL522" s="49"/>
      <c r="AM522" s="49"/>
      <c r="AN522" s="9"/>
      <c r="AO522" s="9"/>
      <c r="AP522" s="9"/>
      <c r="AQ522" s="9"/>
      <c r="AR522" s="9"/>
      <c r="AS522" s="9"/>
      <c r="AT522" s="9"/>
      <c r="AU522" s="9"/>
      <c r="AV522" s="49"/>
      <c r="AW522" s="49"/>
      <c r="AX522" s="49"/>
      <c r="AY522" s="49"/>
      <c r="AZ522" s="54"/>
      <c r="BA522" s="79"/>
      <c r="BB522" s="79"/>
    </row>
    <row r="523" spans="1:54" ht="16.2" thickBot="1" x14ac:dyDescent="0.35">
      <c r="A523" s="48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106"/>
      <c r="X523" s="106"/>
      <c r="Y523" s="106"/>
      <c r="Z523" s="49"/>
      <c r="AA523" s="9"/>
      <c r="AB523" s="9"/>
      <c r="AC523" s="9"/>
      <c r="AD523" s="49"/>
      <c r="AE523" s="9"/>
      <c r="AF523" s="49"/>
      <c r="AG523" s="49"/>
      <c r="AH523" s="49"/>
      <c r="AI523" s="49"/>
      <c r="AJ523" s="49"/>
      <c r="AK523" s="49"/>
      <c r="AL523" s="49"/>
      <c r="AM523" s="49"/>
      <c r="AN523" s="9"/>
      <c r="AO523" s="9"/>
      <c r="AP523" s="9"/>
      <c r="AQ523" s="9"/>
      <c r="AR523" s="9"/>
      <c r="AS523" s="9"/>
      <c r="AT523" s="9"/>
      <c r="AU523" s="9"/>
      <c r="AV523" s="49"/>
      <c r="AW523" s="49"/>
      <c r="AX523" s="49"/>
      <c r="AY523" s="49"/>
      <c r="AZ523" s="54"/>
      <c r="BA523" s="79"/>
      <c r="BB523" s="79"/>
    </row>
    <row r="524" spans="1:54" ht="16.2" thickBot="1" x14ac:dyDescent="0.35">
      <c r="A524" s="48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106"/>
      <c r="X524" s="106"/>
      <c r="Y524" s="106"/>
      <c r="Z524" s="49"/>
      <c r="AA524" s="9"/>
      <c r="AB524" s="9"/>
      <c r="AC524" s="9"/>
      <c r="AD524" s="49"/>
      <c r="AE524" s="9"/>
      <c r="AF524" s="49"/>
      <c r="AG524" s="49"/>
      <c r="AH524" s="49"/>
      <c r="AI524" s="49"/>
      <c r="AJ524" s="49"/>
      <c r="AK524" s="49"/>
      <c r="AL524" s="49"/>
      <c r="AM524" s="49"/>
      <c r="AN524" s="9"/>
      <c r="AO524" s="9"/>
      <c r="AP524" s="9"/>
      <c r="AQ524" s="9"/>
      <c r="AR524" s="9"/>
      <c r="AS524" s="9"/>
      <c r="AT524" s="9"/>
      <c r="AU524" s="9"/>
      <c r="AV524" s="49"/>
      <c r="AW524" s="49"/>
      <c r="AX524" s="49"/>
      <c r="AY524" s="49"/>
      <c r="AZ524" s="54"/>
      <c r="BA524" s="79"/>
      <c r="BB524" s="79"/>
    </row>
    <row r="525" spans="1:54" ht="16.2" thickBot="1" x14ac:dyDescent="0.35">
      <c r="A525" s="48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106"/>
      <c r="X525" s="106"/>
      <c r="Y525" s="106"/>
      <c r="Z525" s="49"/>
      <c r="AA525" s="9"/>
      <c r="AB525" s="9"/>
      <c r="AC525" s="9"/>
      <c r="AD525" s="49"/>
      <c r="AE525" s="9"/>
      <c r="AF525" s="49"/>
      <c r="AG525" s="49"/>
      <c r="AH525" s="49"/>
      <c r="AI525" s="49"/>
      <c r="AJ525" s="49"/>
      <c r="AK525" s="49"/>
      <c r="AL525" s="49"/>
      <c r="AM525" s="49"/>
      <c r="AN525" s="9"/>
      <c r="AO525" s="9"/>
      <c r="AP525" s="9"/>
      <c r="AQ525" s="9"/>
      <c r="AR525" s="9"/>
      <c r="AS525" s="9"/>
      <c r="AT525" s="9"/>
      <c r="AU525" s="9"/>
      <c r="AV525" s="49"/>
      <c r="AW525" s="49"/>
      <c r="AX525" s="49"/>
      <c r="AY525" s="49"/>
      <c r="AZ525" s="54"/>
      <c r="BA525" s="79"/>
      <c r="BB525" s="79"/>
    </row>
    <row r="526" spans="1:54" ht="16.2" thickBot="1" x14ac:dyDescent="0.35">
      <c r="A526" s="48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106"/>
      <c r="X526" s="106"/>
      <c r="Y526" s="106"/>
      <c r="Z526" s="49"/>
      <c r="AA526" s="9"/>
      <c r="AB526" s="9"/>
      <c r="AC526" s="9"/>
      <c r="AD526" s="49"/>
      <c r="AE526" s="9"/>
      <c r="AF526" s="49"/>
      <c r="AG526" s="49"/>
      <c r="AH526" s="49"/>
      <c r="AI526" s="49"/>
      <c r="AJ526" s="49"/>
      <c r="AK526" s="49"/>
      <c r="AL526" s="49"/>
      <c r="AM526" s="49"/>
      <c r="AN526" s="9"/>
      <c r="AO526" s="9"/>
      <c r="AP526" s="9"/>
      <c r="AQ526" s="9"/>
      <c r="AR526" s="9"/>
      <c r="AS526" s="9"/>
      <c r="AT526" s="9"/>
      <c r="AU526" s="9"/>
      <c r="AV526" s="49"/>
      <c r="AW526" s="49"/>
      <c r="AX526" s="49"/>
      <c r="AY526" s="49"/>
      <c r="AZ526" s="54"/>
      <c r="BA526" s="79"/>
      <c r="BB526" s="79"/>
    </row>
    <row r="527" spans="1:54" ht="16.2" thickBot="1" x14ac:dyDescent="0.35">
      <c r="A527" s="48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106"/>
      <c r="X527" s="106"/>
      <c r="Y527" s="106"/>
      <c r="Z527" s="49"/>
      <c r="AA527" s="9"/>
      <c r="AB527" s="9"/>
      <c r="AC527" s="9"/>
      <c r="AD527" s="49"/>
      <c r="AE527" s="9"/>
      <c r="AF527" s="49"/>
      <c r="AG527" s="49"/>
      <c r="AH527" s="49"/>
      <c r="AI527" s="49"/>
      <c r="AJ527" s="49"/>
      <c r="AK527" s="49"/>
      <c r="AL527" s="49"/>
      <c r="AM527" s="49"/>
      <c r="AN527" s="9"/>
      <c r="AO527" s="9"/>
      <c r="AP527" s="9"/>
      <c r="AQ527" s="9"/>
      <c r="AR527" s="9"/>
      <c r="AS527" s="9"/>
      <c r="AT527" s="9"/>
      <c r="AU527" s="9"/>
      <c r="AV527" s="49"/>
      <c r="AW527" s="49"/>
      <c r="AX527" s="49"/>
      <c r="AY527" s="49"/>
      <c r="AZ527" s="54"/>
      <c r="BA527" s="79"/>
      <c r="BB527" s="79"/>
    </row>
    <row r="528" spans="1:54" ht="16.2" thickBot="1" x14ac:dyDescent="0.35">
      <c r="A528" s="48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106"/>
      <c r="X528" s="106"/>
      <c r="Y528" s="106"/>
      <c r="Z528" s="49"/>
      <c r="AA528" s="9"/>
      <c r="AB528" s="9"/>
      <c r="AC528" s="9"/>
      <c r="AD528" s="49"/>
      <c r="AE528" s="9"/>
      <c r="AF528" s="49"/>
      <c r="AG528" s="49"/>
      <c r="AH528" s="49"/>
      <c r="AI528" s="49"/>
      <c r="AJ528" s="49"/>
      <c r="AK528" s="49"/>
      <c r="AL528" s="49"/>
      <c r="AM528" s="49"/>
      <c r="AN528" s="9"/>
      <c r="AO528" s="9"/>
      <c r="AP528" s="9"/>
      <c r="AQ528" s="9"/>
      <c r="AR528" s="9"/>
      <c r="AS528" s="9"/>
      <c r="AT528" s="9"/>
      <c r="AU528" s="9"/>
      <c r="AV528" s="49"/>
      <c r="AW528" s="49"/>
      <c r="AX528" s="49"/>
      <c r="AY528" s="49"/>
      <c r="AZ528" s="54"/>
      <c r="BA528" s="79"/>
      <c r="BB528" s="79"/>
    </row>
    <row r="529" spans="1:54" ht="16.2" thickBot="1" x14ac:dyDescent="0.35">
      <c r="A529" s="48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106"/>
      <c r="X529" s="106"/>
      <c r="Y529" s="106"/>
      <c r="Z529" s="49"/>
      <c r="AA529" s="9"/>
      <c r="AB529" s="9"/>
      <c r="AC529" s="9"/>
      <c r="AD529" s="49"/>
      <c r="AE529" s="9"/>
      <c r="AF529" s="49"/>
      <c r="AG529" s="49"/>
      <c r="AH529" s="49"/>
      <c r="AI529" s="49"/>
      <c r="AJ529" s="49"/>
      <c r="AK529" s="49"/>
      <c r="AL529" s="49"/>
      <c r="AM529" s="49"/>
      <c r="AN529" s="9"/>
      <c r="AO529" s="9"/>
      <c r="AP529" s="9"/>
      <c r="AQ529" s="9"/>
      <c r="AR529" s="9"/>
      <c r="AS529" s="9"/>
      <c r="AT529" s="9"/>
      <c r="AU529" s="9"/>
      <c r="AV529" s="49"/>
      <c r="AW529" s="49"/>
      <c r="AX529" s="49"/>
      <c r="AY529" s="49"/>
      <c r="AZ529" s="54"/>
      <c r="BA529" s="79"/>
      <c r="BB529" s="79"/>
    </row>
    <row r="530" spans="1:54" ht="16.2" thickBot="1" x14ac:dyDescent="0.35">
      <c r="A530" s="48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106"/>
      <c r="X530" s="106"/>
      <c r="Y530" s="106"/>
      <c r="Z530" s="49"/>
      <c r="AA530" s="9"/>
      <c r="AB530" s="9"/>
      <c r="AC530" s="9"/>
      <c r="AD530" s="49"/>
      <c r="AE530" s="9"/>
      <c r="AF530" s="49"/>
      <c r="AG530" s="49"/>
      <c r="AH530" s="49"/>
      <c r="AI530" s="49"/>
      <c r="AJ530" s="49"/>
      <c r="AK530" s="49"/>
      <c r="AL530" s="49"/>
      <c r="AM530" s="49"/>
      <c r="AN530" s="9"/>
      <c r="AO530" s="9"/>
      <c r="AP530" s="9"/>
      <c r="AQ530" s="9"/>
      <c r="AR530" s="9"/>
      <c r="AS530" s="9"/>
      <c r="AT530" s="9"/>
      <c r="AU530" s="9"/>
      <c r="AV530" s="49"/>
      <c r="AW530" s="49"/>
      <c r="AX530" s="49"/>
      <c r="AY530" s="49"/>
      <c r="AZ530" s="54"/>
      <c r="BA530" s="79"/>
      <c r="BB530" s="79"/>
    </row>
    <row r="531" spans="1:54" ht="16.2" thickBot="1" x14ac:dyDescent="0.35">
      <c r="A531" s="48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106"/>
      <c r="X531" s="106"/>
      <c r="Y531" s="106"/>
      <c r="Z531" s="49"/>
      <c r="AA531" s="9"/>
      <c r="AB531" s="9"/>
      <c r="AC531" s="9"/>
      <c r="AD531" s="49"/>
      <c r="AE531" s="9"/>
      <c r="AF531" s="49"/>
      <c r="AG531" s="49"/>
      <c r="AH531" s="49"/>
      <c r="AI531" s="49"/>
      <c r="AJ531" s="49"/>
      <c r="AK531" s="49"/>
      <c r="AL531" s="49"/>
      <c r="AM531" s="49"/>
      <c r="AN531" s="9"/>
      <c r="AO531" s="9"/>
      <c r="AP531" s="9"/>
      <c r="AQ531" s="9"/>
      <c r="AR531" s="9"/>
      <c r="AS531" s="9"/>
      <c r="AT531" s="9"/>
      <c r="AU531" s="9"/>
      <c r="AV531" s="49"/>
      <c r="AW531" s="49"/>
      <c r="AX531" s="49"/>
      <c r="AY531" s="49"/>
      <c r="AZ531" s="54"/>
      <c r="BA531" s="79"/>
      <c r="BB531" s="79"/>
    </row>
    <row r="532" spans="1:54" ht="16.2" thickBot="1" x14ac:dyDescent="0.35">
      <c r="A532" s="48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106"/>
      <c r="X532" s="106"/>
      <c r="Y532" s="106"/>
      <c r="Z532" s="49"/>
      <c r="AA532" s="9"/>
      <c r="AB532" s="9"/>
      <c r="AC532" s="9"/>
      <c r="AD532" s="49"/>
      <c r="AE532" s="9"/>
      <c r="AF532" s="49"/>
      <c r="AG532" s="49"/>
      <c r="AH532" s="49"/>
      <c r="AI532" s="49"/>
      <c r="AJ532" s="49"/>
      <c r="AK532" s="49"/>
      <c r="AL532" s="49"/>
      <c r="AM532" s="49"/>
      <c r="AN532" s="9"/>
      <c r="AO532" s="9"/>
      <c r="AP532" s="9"/>
      <c r="AQ532" s="9"/>
      <c r="AR532" s="9"/>
      <c r="AS532" s="9"/>
      <c r="AT532" s="9"/>
      <c r="AU532" s="9"/>
      <c r="AV532" s="49"/>
      <c r="AW532" s="49"/>
      <c r="AX532" s="49"/>
      <c r="AY532" s="49"/>
      <c r="AZ532" s="54"/>
      <c r="BA532" s="79"/>
      <c r="BB532" s="79"/>
    </row>
    <row r="533" spans="1:54" ht="16.2" thickBot="1" x14ac:dyDescent="0.35">
      <c r="A533" s="48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106"/>
      <c r="X533" s="106"/>
      <c r="Y533" s="106"/>
      <c r="Z533" s="49"/>
      <c r="AA533" s="9"/>
      <c r="AB533" s="9"/>
      <c r="AC533" s="9"/>
      <c r="AD533" s="49"/>
      <c r="AE533" s="9"/>
      <c r="AF533" s="49"/>
      <c r="AG533" s="49"/>
      <c r="AH533" s="49"/>
      <c r="AI533" s="49"/>
      <c r="AJ533" s="49"/>
      <c r="AK533" s="49"/>
      <c r="AL533" s="49"/>
      <c r="AM533" s="49"/>
      <c r="AN533" s="9"/>
      <c r="AO533" s="9"/>
      <c r="AP533" s="9"/>
      <c r="AQ533" s="9"/>
      <c r="AR533" s="9"/>
      <c r="AS533" s="9"/>
      <c r="AT533" s="9"/>
      <c r="AU533" s="9"/>
      <c r="AV533" s="49"/>
      <c r="AW533" s="49"/>
      <c r="AX533" s="49"/>
      <c r="AY533" s="49"/>
      <c r="AZ533" s="54"/>
      <c r="BA533" s="79"/>
      <c r="BB533" s="79"/>
    </row>
    <row r="534" spans="1:54" ht="16.2" thickBot="1" x14ac:dyDescent="0.35">
      <c r="A534" s="48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106"/>
      <c r="X534" s="106"/>
      <c r="Y534" s="106"/>
      <c r="Z534" s="49"/>
      <c r="AA534" s="9"/>
      <c r="AB534" s="9"/>
      <c r="AC534" s="9"/>
      <c r="AD534" s="49"/>
      <c r="AE534" s="9"/>
      <c r="AF534" s="49"/>
      <c r="AG534" s="49"/>
      <c r="AH534" s="49"/>
      <c r="AI534" s="49"/>
      <c r="AJ534" s="49"/>
      <c r="AK534" s="49"/>
      <c r="AL534" s="49"/>
      <c r="AM534" s="49"/>
      <c r="AN534" s="9"/>
      <c r="AO534" s="9"/>
      <c r="AP534" s="9"/>
      <c r="AQ534" s="9"/>
      <c r="AR534" s="9"/>
      <c r="AS534" s="9"/>
      <c r="AT534" s="9"/>
      <c r="AU534" s="9"/>
      <c r="AV534" s="49"/>
      <c r="AW534" s="49"/>
      <c r="AX534" s="49"/>
      <c r="AY534" s="49"/>
      <c r="AZ534" s="54"/>
      <c r="BA534" s="79"/>
      <c r="BB534" s="79"/>
    </row>
    <row r="535" spans="1:54" ht="16.2" thickBot="1" x14ac:dyDescent="0.35">
      <c r="A535" s="48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106"/>
      <c r="X535" s="106"/>
      <c r="Y535" s="106"/>
      <c r="Z535" s="49"/>
      <c r="AA535" s="9"/>
      <c r="AB535" s="9"/>
      <c r="AC535" s="9"/>
      <c r="AD535" s="49"/>
      <c r="AE535" s="9"/>
      <c r="AF535" s="49"/>
      <c r="AG535" s="49"/>
      <c r="AH535" s="49"/>
      <c r="AI535" s="49"/>
      <c r="AJ535" s="49"/>
      <c r="AK535" s="49"/>
      <c r="AL535" s="49"/>
      <c r="AM535" s="49"/>
      <c r="AN535" s="9"/>
      <c r="AO535" s="9"/>
      <c r="AP535" s="9"/>
      <c r="AQ535" s="9"/>
      <c r="AR535" s="9"/>
      <c r="AS535" s="9"/>
      <c r="AT535" s="9"/>
      <c r="AU535" s="9"/>
      <c r="AV535" s="49"/>
      <c r="AW535" s="49"/>
      <c r="AX535" s="49"/>
      <c r="AY535" s="49"/>
      <c r="AZ535" s="54"/>
      <c r="BA535" s="79"/>
      <c r="BB535" s="79"/>
    </row>
    <row r="536" spans="1:54" ht="16.2" thickBot="1" x14ac:dyDescent="0.35">
      <c r="A536" s="48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106"/>
      <c r="X536" s="106"/>
      <c r="Y536" s="106"/>
      <c r="Z536" s="49"/>
      <c r="AA536" s="9"/>
      <c r="AB536" s="9"/>
      <c r="AC536" s="9"/>
      <c r="AD536" s="49"/>
      <c r="AE536" s="9"/>
      <c r="AF536" s="49"/>
      <c r="AG536" s="49"/>
      <c r="AH536" s="49"/>
      <c r="AI536" s="49"/>
      <c r="AJ536" s="49"/>
      <c r="AK536" s="49"/>
      <c r="AL536" s="49"/>
      <c r="AM536" s="49"/>
      <c r="AN536" s="9"/>
      <c r="AO536" s="9"/>
      <c r="AP536" s="9"/>
      <c r="AQ536" s="9"/>
      <c r="AR536" s="9"/>
      <c r="AS536" s="9"/>
      <c r="AT536" s="9"/>
      <c r="AU536" s="9"/>
      <c r="AV536" s="49"/>
      <c r="AW536" s="49"/>
      <c r="AX536" s="49"/>
      <c r="AY536" s="49"/>
      <c r="AZ536" s="54"/>
      <c r="BA536" s="79"/>
      <c r="BB536" s="79"/>
    </row>
    <row r="537" spans="1:54" ht="16.2" thickBot="1" x14ac:dyDescent="0.35">
      <c r="A537" s="48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106"/>
      <c r="X537" s="106"/>
      <c r="Y537" s="106"/>
      <c r="Z537" s="49"/>
      <c r="AA537" s="9"/>
      <c r="AB537" s="9"/>
      <c r="AC537" s="9"/>
      <c r="AD537" s="49"/>
      <c r="AE537" s="9"/>
      <c r="AF537" s="49"/>
      <c r="AG537" s="49"/>
      <c r="AH537" s="49"/>
      <c r="AI537" s="49"/>
      <c r="AJ537" s="49"/>
      <c r="AK537" s="49"/>
      <c r="AL537" s="49"/>
      <c r="AM537" s="49"/>
      <c r="AN537" s="9"/>
      <c r="AO537" s="9"/>
      <c r="AP537" s="9"/>
      <c r="AQ537" s="9"/>
      <c r="AR537" s="9"/>
      <c r="AS537" s="9"/>
      <c r="AT537" s="9"/>
      <c r="AU537" s="9"/>
      <c r="AV537" s="49"/>
      <c r="AW537" s="49"/>
      <c r="AX537" s="49"/>
      <c r="AY537" s="49"/>
      <c r="AZ537" s="54"/>
      <c r="BA537" s="79"/>
      <c r="BB537" s="79"/>
    </row>
    <row r="538" spans="1:54" ht="16.2" thickBot="1" x14ac:dyDescent="0.35">
      <c r="A538" s="48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106"/>
      <c r="X538" s="106"/>
      <c r="Y538" s="106"/>
      <c r="Z538" s="49"/>
      <c r="AA538" s="9"/>
      <c r="AB538" s="9"/>
      <c r="AC538" s="9"/>
      <c r="AD538" s="49"/>
      <c r="AE538" s="9"/>
      <c r="AF538" s="49"/>
      <c r="AG538" s="49"/>
      <c r="AH538" s="49"/>
      <c r="AI538" s="49"/>
      <c r="AJ538" s="49"/>
      <c r="AK538" s="49"/>
      <c r="AL538" s="49"/>
      <c r="AM538" s="49"/>
      <c r="AN538" s="9"/>
      <c r="AO538" s="9"/>
      <c r="AP538" s="9"/>
      <c r="AQ538" s="9"/>
      <c r="AR538" s="9"/>
      <c r="AS538" s="9"/>
      <c r="AT538" s="9"/>
      <c r="AU538" s="9"/>
      <c r="AV538" s="49"/>
      <c r="AW538" s="49"/>
      <c r="AX538" s="49"/>
      <c r="AY538" s="49"/>
      <c r="AZ538" s="54"/>
      <c r="BA538" s="79"/>
      <c r="BB538" s="79"/>
    </row>
    <row r="539" spans="1:54" ht="16.2" thickBot="1" x14ac:dyDescent="0.35">
      <c r="A539" s="48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106"/>
      <c r="X539" s="106"/>
      <c r="Y539" s="106"/>
      <c r="Z539" s="49"/>
      <c r="AA539" s="9"/>
      <c r="AB539" s="9"/>
      <c r="AC539" s="9"/>
      <c r="AD539" s="49"/>
      <c r="AE539" s="9"/>
      <c r="AF539" s="49"/>
      <c r="AG539" s="49"/>
      <c r="AH539" s="49"/>
      <c r="AI539" s="49"/>
      <c r="AJ539" s="49"/>
      <c r="AK539" s="49"/>
      <c r="AL539" s="49"/>
      <c r="AM539" s="49"/>
      <c r="AN539" s="9"/>
      <c r="AO539" s="9"/>
      <c r="AP539" s="9"/>
      <c r="AQ539" s="9"/>
      <c r="AR539" s="9"/>
      <c r="AS539" s="9"/>
      <c r="AT539" s="9"/>
      <c r="AU539" s="9"/>
      <c r="AV539" s="49"/>
      <c r="AW539" s="49"/>
      <c r="AX539" s="49"/>
      <c r="AY539" s="49"/>
      <c r="AZ539" s="54"/>
      <c r="BA539" s="79"/>
      <c r="BB539" s="79"/>
    </row>
    <row r="540" spans="1:54" ht="16.2" thickBot="1" x14ac:dyDescent="0.35">
      <c r="A540" s="48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106"/>
      <c r="X540" s="106"/>
      <c r="Y540" s="106"/>
      <c r="Z540" s="49"/>
      <c r="AA540" s="9"/>
      <c r="AB540" s="9"/>
      <c r="AC540" s="9"/>
      <c r="AD540" s="49"/>
      <c r="AE540" s="9"/>
      <c r="AF540" s="49"/>
      <c r="AG540" s="49"/>
      <c r="AH540" s="49"/>
      <c r="AI540" s="49"/>
      <c r="AJ540" s="49"/>
      <c r="AK540" s="49"/>
      <c r="AL540" s="49"/>
      <c r="AM540" s="49"/>
      <c r="AN540" s="9"/>
      <c r="AO540" s="9"/>
      <c r="AP540" s="9"/>
      <c r="AQ540" s="9"/>
      <c r="AR540" s="9"/>
      <c r="AS540" s="9"/>
      <c r="AT540" s="9"/>
      <c r="AU540" s="9"/>
      <c r="AV540" s="49"/>
      <c r="AW540" s="49"/>
      <c r="AX540" s="49"/>
      <c r="AY540" s="49"/>
      <c r="AZ540" s="54"/>
      <c r="BA540" s="79"/>
      <c r="BB540" s="79"/>
    </row>
    <row r="541" spans="1:54" ht="16.2" thickBot="1" x14ac:dyDescent="0.35">
      <c r="A541" s="48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106"/>
      <c r="X541" s="106"/>
      <c r="Y541" s="106"/>
      <c r="Z541" s="49"/>
      <c r="AA541" s="9"/>
      <c r="AB541" s="9"/>
      <c r="AC541" s="9"/>
      <c r="AD541" s="49"/>
      <c r="AE541" s="9"/>
      <c r="AF541" s="49"/>
      <c r="AG541" s="49"/>
      <c r="AH541" s="49"/>
      <c r="AI541" s="49"/>
      <c r="AJ541" s="49"/>
      <c r="AK541" s="49"/>
      <c r="AL541" s="49"/>
      <c r="AM541" s="49"/>
      <c r="AN541" s="9"/>
      <c r="AO541" s="9"/>
      <c r="AP541" s="9"/>
      <c r="AQ541" s="9"/>
      <c r="AR541" s="9"/>
      <c r="AS541" s="9"/>
      <c r="AT541" s="9"/>
      <c r="AU541" s="9"/>
      <c r="AV541" s="49"/>
      <c r="AW541" s="49"/>
      <c r="AX541" s="49"/>
      <c r="AY541" s="49"/>
      <c r="AZ541" s="54"/>
      <c r="BA541" s="79"/>
      <c r="BB541" s="79"/>
    </row>
    <row r="542" spans="1:54" ht="16.2" thickBot="1" x14ac:dyDescent="0.35">
      <c r="A542" s="48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106"/>
      <c r="X542" s="106"/>
      <c r="Y542" s="106"/>
      <c r="Z542" s="49"/>
      <c r="AA542" s="9"/>
      <c r="AB542" s="9"/>
      <c r="AC542" s="9"/>
      <c r="AD542" s="49"/>
      <c r="AE542" s="9"/>
      <c r="AF542" s="49"/>
      <c r="AG542" s="49"/>
      <c r="AH542" s="49"/>
      <c r="AI542" s="49"/>
      <c r="AJ542" s="49"/>
      <c r="AK542" s="49"/>
      <c r="AL542" s="49"/>
      <c r="AM542" s="49"/>
      <c r="AN542" s="9"/>
      <c r="AO542" s="9"/>
      <c r="AP542" s="9"/>
      <c r="AQ542" s="9"/>
      <c r="AR542" s="9"/>
      <c r="AS542" s="9"/>
      <c r="AT542" s="9"/>
      <c r="AU542" s="9"/>
      <c r="AV542" s="49"/>
      <c r="AW542" s="49"/>
      <c r="AX542" s="49"/>
      <c r="AY542" s="49"/>
      <c r="AZ542" s="54"/>
      <c r="BA542" s="79"/>
      <c r="BB542" s="79"/>
    </row>
    <row r="543" spans="1:54" ht="16.2" thickBot="1" x14ac:dyDescent="0.35">
      <c r="A543" s="48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106"/>
      <c r="X543" s="106"/>
      <c r="Y543" s="106"/>
      <c r="Z543" s="49"/>
      <c r="AA543" s="9"/>
      <c r="AB543" s="9"/>
      <c r="AC543" s="9"/>
      <c r="AD543" s="49"/>
      <c r="AE543" s="9"/>
      <c r="AF543" s="49"/>
      <c r="AG543" s="49"/>
      <c r="AH543" s="49"/>
      <c r="AI543" s="49"/>
      <c r="AJ543" s="49"/>
      <c r="AK543" s="49"/>
      <c r="AL543" s="49"/>
      <c r="AM543" s="49"/>
      <c r="AN543" s="9"/>
      <c r="AO543" s="9"/>
      <c r="AP543" s="9"/>
      <c r="AQ543" s="9"/>
      <c r="AR543" s="9"/>
      <c r="AS543" s="9"/>
      <c r="AT543" s="9"/>
      <c r="AU543" s="9"/>
      <c r="AV543" s="49"/>
      <c r="AW543" s="49"/>
      <c r="AX543" s="49"/>
      <c r="AY543" s="49"/>
      <c r="AZ543" s="54"/>
      <c r="BA543" s="79"/>
      <c r="BB543" s="79"/>
    </row>
    <row r="544" spans="1:54" ht="16.2" thickBot="1" x14ac:dyDescent="0.35">
      <c r="A544" s="48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106"/>
      <c r="X544" s="106"/>
      <c r="Y544" s="106"/>
      <c r="Z544" s="49"/>
      <c r="AA544" s="9"/>
      <c r="AB544" s="9"/>
      <c r="AC544" s="9"/>
      <c r="AD544" s="49"/>
      <c r="AE544" s="9"/>
      <c r="AF544" s="49"/>
      <c r="AG544" s="49"/>
      <c r="AH544" s="49"/>
      <c r="AI544" s="49"/>
      <c r="AJ544" s="49"/>
      <c r="AK544" s="49"/>
      <c r="AL544" s="49"/>
      <c r="AM544" s="49"/>
      <c r="AN544" s="9"/>
      <c r="AO544" s="9"/>
      <c r="AP544" s="9"/>
      <c r="AQ544" s="9"/>
      <c r="AR544" s="9"/>
      <c r="AS544" s="9"/>
      <c r="AT544" s="9"/>
      <c r="AU544" s="9"/>
      <c r="AV544" s="49"/>
      <c r="AW544" s="49"/>
      <c r="AX544" s="49"/>
      <c r="AY544" s="49"/>
      <c r="AZ544" s="54"/>
      <c r="BA544" s="79"/>
      <c r="BB544" s="79"/>
    </row>
    <row r="545" spans="1:54" ht="16.2" thickBot="1" x14ac:dyDescent="0.35">
      <c r="A545" s="48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106"/>
      <c r="X545" s="106"/>
      <c r="Y545" s="106"/>
      <c r="Z545" s="49"/>
      <c r="AA545" s="9"/>
      <c r="AB545" s="9"/>
      <c r="AC545" s="9"/>
      <c r="AD545" s="49"/>
      <c r="AE545" s="9"/>
      <c r="AF545" s="49"/>
      <c r="AG545" s="49"/>
      <c r="AH545" s="49"/>
      <c r="AI545" s="49"/>
      <c r="AJ545" s="49"/>
      <c r="AK545" s="49"/>
      <c r="AL545" s="49"/>
      <c r="AM545" s="49"/>
      <c r="AN545" s="9"/>
      <c r="AO545" s="9"/>
      <c r="AP545" s="9"/>
      <c r="AQ545" s="9"/>
      <c r="AR545" s="9"/>
      <c r="AS545" s="9"/>
      <c r="AT545" s="9"/>
      <c r="AU545" s="9"/>
      <c r="AV545" s="49"/>
      <c r="AW545" s="49"/>
      <c r="AX545" s="49"/>
      <c r="AY545" s="49"/>
      <c r="AZ545" s="54"/>
      <c r="BA545" s="79"/>
      <c r="BB545" s="79"/>
    </row>
    <row r="546" spans="1:54" ht="16.2" thickBot="1" x14ac:dyDescent="0.35">
      <c r="A546" s="48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106"/>
      <c r="X546" s="106"/>
      <c r="Y546" s="106"/>
      <c r="Z546" s="49"/>
      <c r="AA546" s="9"/>
      <c r="AB546" s="9"/>
      <c r="AC546" s="9"/>
      <c r="AD546" s="49"/>
      <c r="AE546" s="9"/>
      <c r="AF546" s="49"/>
      <c r="AG546" s="49"/>
      <c r="AH546" s="49"/>
      <c r="AI546" s="49"/>
      <c r="AJ546" s="49"/>
      <c r="AK546" s="49"/>
      <c r="AL546" s="49"/>
      <c r="AM546" s="49"/>
      <c r="AN546" s="9"/>
      <c r="AO546" s="9"/>
      <c r="AP546" s="9"/>
      <c r="AQ546" s="9"/>
      <c r="AR546" s="9"/>
      <c r="AS546" s="9"/>
      <c r="AT546" s="9"/>
      <c r="AU546" s="9"/>
      <c r="AV546" s="49"/>
      <c r="AW546" s="49"/>
      <c r="AX546" s="49"/>
      <c r="AY546" s="49"/>
      <c r="AZ546" s="54"/>
      <c r="BA546" s="79"/>
      <c r="BB546" s="79"/>
    </row>
    <row r="547" spans="1:54" ht="16.2" thickBot="1" x14ac:dyDescent="0.35">
      <c r="A547" s="48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106"/>
      <c r="X547" s="106"/>
      <c r="Y547" s="106"/>
      <c r="Z547" s="49"/>
      <c r="AA547" s="9"/>
      <c r="AB547" s="9"/>
      <c r="AC547" s="9"/>
      <c r="AD547" s="49"/>
      <c r="AE547" s="9"/>
      <c r="AF547" s="49"/>
      <c r="AG547" s="49"/>
      <c r="AH547" s="49"/>
      <c r="AI547" s="49"/>
      <c r="AJ547" s="49"/>
      <c r="AK547" s="49"/>
      <c r="AL547" s="49"/>
      <c r="AM547" s="49"/>
      <c r="AN547" s="9"/>
      <c r="AO547" s="9"/>
      <c r="AP547" s="9"/>
      <c r="AQ547" s="9"/>
      <c r="AR547" s="9"/>
      <c r="AS547" s="9"/>
      <c r="AT547" s="9"/>
      <c r="AU547" s="9"/>
      <c r="AV547" s="49"/>
      <c r="AW547" s="49"/>
      <c r="AX547" s="49"/>
      <c r="AY547" s="49"/>
      <c r="AZ547" s="54"/>
      <c r="BA547" s="79"/>
      <c r="BB547" s="79"/>
    </row>
    <row r="548" spans="1:54" ht="16.2" thickBot="1" x14ac:dyDescent="0.35">
      <c r="A548" s="48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106"/>
      <c r="X548" s="106"/>
      <c r="Y548" s="106"/>
      <c r="Z548" s="49"/>
      <c r="AA548" s="9"/>
      <c r="AB548" s="9"/>
      <c r="AC548" s="9"/>
      <c r="AD548" s="49"/>
      <c r="AE548" s="9"/>
      <c r="AF548" s="49"/>
      <c r="AG548" s="49"/>
      <c r="AH548" s="49"/>
      <c r="AI548" s="49"/>
      <c r="AJ548" s="49"/>
      <c r="AK548" s="49"/>
      <c r="AL548" s="49"/>
      <c r="AM548" s="49"/>
      <c r="AN548" s="9"/>
      <c r="AO548" s="9"/>
      <c r="AP548" s="9"/>
      <c r="AQ548" s="9"/>
      <c r="AR548" s="9"/>
      <c r="AS548" s="9"/>
      <c r="AT548" s="9"/>
      <c r="AU548" s="9"/>
      <c r="AV548" s="49"/>
      <c r="AW548" s="49"/>
      <c r="AX548" s="49"/>
      <c r="AY548" s="49"/>
      <c r="AZ548" s="54"/>
      <c r="BA548" s="79"/>
      <c r="BB548" s="79"/>
    </row>
    <row r="549" spans="1:54" ht="16.2" thickBot="1" x14ac:dyDescent="0.35">
      <c r="A549" s="48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106"/>
      <c r="X549" s="106"/>
      <c r="Y549" s="106"/>
      <c r="Z549" s="49"/>
      <c r="AA549" s="9"/>
      <c r="AB549" s="9"/>
      <c r="AC549" s="9"/>
      <c r="AD549" s="49"/>
      <c r="AE549" s="9"/>
      <c r="AF549" s="49"/>
      <c r="AG549" s="49"/>
      <c r="AH549" s="49"/>
      <c r="AI549" s="49"/>
      <c r="AJ549" s="49"/>
      <c r="AK549" s="49"/>
      <c r="AL549" s="49"/>
      <c r="AM549" s="49"/>
      <c r="AN549" s="9"/>
      <c r="AO549" s="9"/>
      <c r="AP549" s="9"/>
      <c r="AQ549" s="9"/>
      <c r="AR549" s="9"/>
      <c r="AS549" s="9"/>
      <c r="AT549" s="9"/>
      <c r="AU549" s="9"/>
      <c r="AV549" s="49"/>
      <c r="AW549" s="49"/>
      <c r="AX549" s="49"/>
      <c r="AY549" s="49"/>
      <c r="AZ549" s="54"/>
      <c r="BA549" s="79"/>
      <c r="BB549" s="79"/>
    </row>
    <row r="550" spans="1:54" ht="16.2" thickBot="1" x14ac:dyDescent="0.35">
      <c r="A550" s="48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106"/>
      <c r="X550" s="106"/>
      <c r="Y550" s="106"/>
      <c r="Z550" s="49"/>
      <c r="AA550" s="9"/>
      <c r="AB550" s="9"/>
      <c r="AC550" s="9"/>
      <c r="AD550" s="49"/>
      <c r="AE550" s="9"/>
      <c r="AF550" s="49"/>
      <c r="AG550" s="49"/>
      <c r="AH550" s="49"/>
      <c r="AI550" s="49"/>
      <c r="AJ550" s="49"/>
      <c r="AK550" s="49"/>
      <c r="AL550" s="49"/>
      <c r="AM550" s="49"/>
      <c r="AN550" s="9"/>
      <c r="AO550" s="9"/>
      <c r="AP550" s="9"/>
      <c r="AQ550" s="9"/>
      <c r="AR550" s="9"/>
      <c r="AS550" s="9"/>
      <c r="AT550" s="9"/>
      <c r="AU550" s="9"/>
      <c r="AV550" s="49"/>
      <c r="AW550" s="49"/>
      <c r="AX550" s="49"/>
      <c r="AY550" s="49"/>
      <c r="AZ550" s="54"/>
      <c r="BA550" s="79"/>
      <c r="BB550" s="79"/>
    </row>
    <row r="551" spans="1:54" ht="16.2" thickBot="1" x14ac:dyDescent="0.35">
      <c r="A551" s="48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106"/>
      <c r="X551" s="106"/>
      <c r="Y551" s="106"/>
      <c r="Z551" s="49"/>
      <c r="AA551" s="9"/>
      <c r="AB551" s="9"/>
      <c r="AC551" s="9"/>
      <c r="AD551" s="49"/>
      <c r="AE551" s="9"/>
      <c r="AF551" s="49"/>
      <c r="AG551" s="49"/>
      <c r="AH551" s="49"/>
      <c r="AI551" s="49"/>
      <c r="AJ551" s="49"/>
      <c r="AK551" s="49"/>
      <c r="AL551" s="49"/>
      <c r="AM551" s="49"/>
      <c r="AN551" s="9"/>
      <c r="AO551" s="9"/>
      <c r="AP551" s="9"/>
      <c r="AQ551" s="9"/>
      <c r="AR551" s="9"/>
      <c r="AS551" s="9"/>
      <c r="AT551" s="9"/>
      <c r="AU551" s="9"/>
      <c r="AV551" s="49"/>
      <c r="AW551" s="49"/>
      <c r="AX551" s="49"/>
      <c r="AY551" s="49"/>
      <c r="AZ551" s="54"/>
      <c r="BA551" s="79"/>
      <c r="BB551" s="79"/>
    </row>
    <row r="552" spans="1:54" ht="16.2" thickBot="1" x14ac:dyDescent="0.35">
      <c r="A552" s="48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106"/>
      <c r="X552" s="106"/>
      <c r="Y552" s="106"/>
      <c r="Z552" s="49"/>
      <c r="AA552" s="9"/>
      <c r="AB552" s="9"/>
      <c r="AC552" s="9"/>
      <c r="AD552" s="49"/>
      <c r="AE552" s="9"/>
      <c r="AF552" s="49"/>
      <c r="AG552" s="49"/>
      <c r="AH552" s="49"/>
      <c r="AI552" s="49"/>
      <c r="AJ552" s="49"/>
      <c r="AK552" s="49"/>
      <c r="AL552" s="49"/>
      <c r="AM552" s="49"/>
      <c r="AN552" s="9"/>
      <c r="AO552" s="9"/>
      <c r="AP552" s="9"/>
      <c r="AQ552" s="9"/>
      <c r="AR552" s="9"/>
      <c r="AS552" s="9"/>
      <c r="AT552" s="9"/>
      <c r="AU552" s="9"/>
      <c r="AV552" s="49"/>
      <c r="AW552" s="49"/>
      <c r="AX552" s="49"/>
      <c r="AY552" s="49"/>
      <c r="AZ552" s="54"/>
      <c r="BA552" s="79"/>
      <c r="BB552" s="79"/>
    </row>
    <row r="553" spans="1:54" ht="16.2" thickBot="1" x14ac:dyDescent="0.35">
      <c r="A553" s="48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106"/>
      <c r="X553" s="106"/>
      <c r="Y553" s="106"/>
      <c r="Z553" s="49"/>
      <c r="AA553" s="9"/>
      <c r="AB553" s="9"/>
      <c r="AC553" s="9"/>
      <c r="AD553" s="49"/>
      <c r="AE553" s="9"/>
      <c r="AF553" s="49"/>
      <c r="AG553" s="49"/>
      <c r="AH553" s="49"/>
      <c r="AI553" s="49"/>
      <c r="AJ553" s="49"/>
      <c r="AK553" s="49"/>
      <c r="AL553" s="49"/>
      <c r="AM553" s="49"/>
      <c r="AN553" s="9"/>
      <c r="AO553" s="9"/>
      <c r="AP553" s="9"/>
      <c r="AQ553" s="9"/>
      <c r="AR553" s="9"/>
      <c r="AS553" s="9"/>
      <c r="AT553" s="9"/>
      <c r="AU553" s="9"/>
      <c r="AV553" s="49"/>
      <c r="AW553" s="49"/>
      <c r="AX553" s="49"/>
      <c r="AY553" s="49"/>
      <c r="AZ553" s="54"/>
      <c r="BA553" s="79"/>
      <c r="BB553" s="79"/>
    </row>
    <row r="554" spans="1:54" ht="16.2" thickBot="1" x14ac:dyDescent="0.35">
      <c r="A554" s="48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106"/>
      <c r="X554" s="106"/>
      <c r="Y554" s="106"/>
      <c r="Z554" s="49"/>
      <c r="AA554" s="9"/>
      <c r="AB554" s="9"/>
      <c r="AC554" s="9"/>
      <c r="AD554" s="49"/>
      <c r="AE554" s="9"/>
      <c r="AF554" s="49"/>
      <c r="AG554" s="49"/>
      <c r="AH554" s="49"/>
      <c r="AI554" s="49"/>
      <c r="AJ554" s="49"/>
      <c r="AK554" s="49"/>
      <c r="AL554" s="49"/>
      <c r="AM554" s="49"/>
      <c r="AN554" s="9"/>
      <c r="AO554" s="9"/>
      <c r="AP554" s="9"/>
      <c r="AQ554" s="9"/>
      <c r="AR554" s="9"/>
      <c r="AS554" s="9"/>
      <c r="AT554" s="9"/>
      <c r="AU554" s="9"/>
      <c r="AV554" s="49"/>
      <c r="AW554" s="49"/>
      <c r="AX554" s="49"/>
      <c r="AY554" s="49"/>
      <c r="AZ554" s="54"/>
      <c r="BA554" s="79"/>
      <c r="BB554" s="79"/>
    </row>
    <row r="555" spans="1:54" ht="16.2" thickBot="1" x14ac:dyDescent="0.35">
      <c r="A555" s="48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106"/>
      <c r="X555" s="106"/>
      <c r="Y555" s="106"/>
      <c r="Z555" s="49"/>
      <c r="AA555" s="9"/>
      <c r="AB555" s="9"/>
      <c r="AC555" s="9"/>
      <c r="AD555" s="49"/>
      <c r="AE555" s="9"/>
      <c r="AF555" s="49"/>
      <c r="AG555" s="49"/>
      <c r="AH555" s="49"/>
      <c r="AI555" s="49"/>
      <c r="AJ555" s="49"/>
      <c r="AK555" s="49"/>
      <c r="AL555" s="49"/>
      <c r="AM555" s="49"/>
      <c r="AN555" s="9"/>
      <c r="AO555" s="9"/>
      <c r="AP555" s="9"/>
      <c r="AQ555" s="9"/>
      <c r="AR555" s="9"/>
      <c r="AS555" s="9"/>
      <c r="AT555" s="9"/>
      <c r="AU555" s="9"/>
      <c r="AV555" s="49"/>
      <c r="AW555" s="49"/>
      <c r="AX555" s="49"/>
      <c r="AY555" s="49"/>
      <c r="AZ555" s="54"/>
      <c r="BA555" s="79"/>
      <c r="BB555" s="79"/>
    </row>
    <row r="556" spans="1:54" ht="16.2" thickBot="1" x14ac:dyDescent="0.35">
      <c r="A556" s="48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106"/>
      <c r="X556" s="106"/>
      <c r="Y556" s="106"/>
      <c r="Z556" s="49"/>
      <c r="AA556" s="9"/>
      <c r="AB556" s="9"/>
      <c r="AC556" s="9"/>
      <c r="AD556" s="49"/>
      <c r="AE556" s="9"/>
      <c r="AF556" s="49"/>
      <c r="AG556" s="49"/>
      <c r="AH556" s="49"/>
      <c r="AI556" s="49"/>
      <c r="AJ556" s="49"/>
      <c r="AK556" s="49"/>
      <c r="AL556" s="49"/>
      <c r="AM556" s="49"/>
      <c r="AN556" s="9"/>
      <c r="AO556" s="9"/>
      <c r="AP556" s="9"/>
      <c r="AQ556" s="9"/>
      <c r="AR556" s="9"/>
      <c r="AS556" s="9"/>
      <c r="AT556" s="9"/>
      <c r="AU556" s="9"/>
      <c r="AV556" s="49"/>
      <c r="AW556" s="49"/>
      <c r="AX556" s="49"/>
      <c r="AY556" s="49"/>
      <c r="AZ556" s="54"/>
      <c r="BA556" s="79"/>
      <c r="BB556" s="79"/>
    </row>
    <row r="557" spans="1:54" ht="16.2" thickBot="1" x14ac:dyDescent="0.35">
      <c r="A557" s="48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106"/>
      <c r="X557" s="106"/>
      <c r="Y557" s="106"/>
      <c r="Z557" s="49"/>
      <c r="AA557" s="9"/>
      <c r="AB557" s="9"/>
      <c r="AC557" s="9"/>
      <c r="AD557" s="49"/>
      <c r="AE557" s="9"/>
      <c r="AF557" s="49"/>
      <c r="AG557" s="49"/>
      <c r="AH557" s="49"/>
      <c r="AI557" s="49"/>
      <c r="AJ557" s="49"/>
      <c r="AK557" s="49"/>
      <c r="AL557" s="49"/>
      <c r="AM557" s="49"/>
      <c r="AN557" s="9"/>
      <c r="AO557" s="9"/>
      <c r="AP557" s="9"/>
      <c r="AQ557" s="9"/>
      <c r="AR557" s="9"/>
      <c r="AS557" s="9"/>
      <c r="AT557" s="9"/>
      <c r="AU557" s="9"/>
      <c r="AV557" s="49"/>
      <c r="AW557" s="49"/>
      <c r="AX557" s="49"/>
      <c r="AY557" s="49"/>
      <c r="AZ557" s="54"/>
      <c r="BA557" s="79"/>
      <c r="BB557" s="79"/>
    </row>
    <row r="558" spans="1:54" ht="16.2" thickBot="1" x14ac:dyDescent="0.35">
      <c r="A558" s="48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106"/>
      <c r="X558" s="106"/>
      <c r="Y558" s="106"/>
      <c r="Z558" s="49"/>
      <c r="AA558" s="9"/>
      <c r="AB558" s="9"/>
      <c r="AC558" s="9"/>
      <c r="AD558" s="49"/>
      <c r="AE558" s="9"/>
      <c r="AF558" s="49"/>
      <c r="AG558" s="49"/>
      <c r="AH558" s="49"/>
      <c r="AI558" s="49"/>
      <c r="AJ558" s="49"/>
      <c r="AK558" s="49"/>
      <c r="AL558" s="49"/>
      <c r="AM558" s="49"/>
      <c r="AN558" s="9"/>
      <c r="AO558" s="9"/>
      <c r="AP558" s="9"/>
      <c r="AQ558" s="9"/>
      <c r="AR558" s="9"/>
      <c r="AS558" s="9"/>
      <c r="AT558" s="9"/>
      <c r="AU558" s="9"/>
      <c r="AV558" s="49"/>
      <c r="AW558" s="49"/>
      <c r="AX558" s="49"/>
      <c r="AY558" s="49"/>
      <c r="AZ558" s="54"/>
      <c r="BA558" s="79"/>
      <c r="BB558" s="79"/>
    </row>
    <row r="559" spans="1:54" ht="16.2" thickBot="1" x14ac:dyDescent="0.35">
      <c r="A559" s="48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106"/>
      <c r="X559" s="106"/>
      <c r="Y559" s="106"/>
      <c r="Z559" s="49"/>
      <c r="AA559" s="9"/>
      <c r="AB559" s="9"/>
      <c r="AC559" s="9"/>
      <c r="AD559" s="49"/>
      <c r="AE559" s="9"/>
      <c r="AF559" s="49"/>
      <c r="AG559" s="49"/>
      <c r="AH559" s="49"/>
      <c r="AI559" s="49"/>
      <c r="AJ559" s="49"/>
      <c r="AK559" s="49"/>
      <c r="AL559" s="49"/>
      <c r="AM559" s="49"/>
      <c r="AN559" s="9"/>
      <c r="AO559" s="9"/>
      <c r="AP559" s="9"/>
      <c r="AQ559" s="9"/>
      <c r="AR559" s="9"/>
      <c r="AS559" s="9"/>
      <c r="AT559" s="9"/>
      <c r="AU559" s="9"/>
      <c r="AV559" s="49"/>
      <c r="AW559" s="49"/>
      <c r="AX559" s="49"/>
      <c r="AY559" s="49"/>
      <c r="AZ559" s="54"/>
      <c r="BA559" s="79"/>
      <c r="BB559" s="79"/>
    </row>
    <row r="560" spans="1:54" ht="16.2" thickBot="1" x14ac:dyDescent="0.35">
      <c r="A560" s="48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106"/>
      <c r="X560" s="106"/>
      <c r="Y560" s="106"/>
      <c r="Z560" s="49"/>
      <c r="AA560" s="9"/>
      <c r="AB560" s="9"/>
      <c r="AC560" s="9"/>
      <c r="AD560" s="49"/>
      <c r="AE560" s="9"/>
      <c r="AF560" s="49"/>
      <c r="AG560" s="49"/>
      <c r="AH560" s="49"/>
      <c r="AI560" s="49"/>
      <c r="AJ560" s="49"/>
      <c r="AK560" s="49"/>
      <c r="AL560" s="49"/>
      <c r="AM560" s="49"/>
      <c r="AN560" s="9"/>
      <c r="AO560" s="9"/>
      <c r="AP560" s="9"/>
      <c r="AQ560" s="9"/>
      <c r="AR560" s="9"/>
      <c r="AS560" s="9"/>
      <c r="AT560" s="9"/>
      <c r="AU560" s="9"/>
      <c r="AV560" s="49"/>
      <c r="AW560" s="49"/>
      <c r="AX560" s="49"/>
      <c r="AY560" s="49"/>
      <c r="AZ560" s="54"/>
      <c r="BA560" s="79"/>
      <c r="BB560" s="79"/>
    </row>
    <row r="561" spans="1:54" ht="16.2" thickBot="1" x14ac:dyDescent="0.35">
      <c r="A561" s="48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106"/>
      <c r="X561" s="106"/>
      <c r="Y561" s="106"/>
      <c r="Z561" s="49"/>
      <c r="AA561" s="9"/>
      <c r="AB561" s="9"/>
      <c r="AC561" s="9"/>
      <c r="AD561" s="49"/>
      <c r="AE561" s="9"/>
      <c r="AF561" s="49"/>
      <c r="AG561" s="49"/>
      <c r="AH561" s="49"/>
      <c r="AI561" s="49"/>
      <c r="AJ561" s="49"/>
      <c r="AK561" s="49"/>
      <c r="AL561" s="49"/>
      <c r="AM561" s="49"/>
      <c r="AN561" s="9"/>
      <c r="AO561" s="9"/>
      <c r="AP561" s="9"/>
      <c r="AQ561" s="9"/>
      <c r="AR561" s="9"/>
      <c r="AS561" s="9"/>
      <c r="AT561" s="9"/>
      <c r="AU561" s="9"/>
      <c r="AV561" s="49"/>
      <c r="AW561" s="49"/>
      <c r="AX561" s="49"/>
      <c r="AY561" s="49"/>
      <c r="AZ561" s="54"/>
      <c r="BA561" s="79"/>
      <c r="BB561" s="79"/>
    </row>
    <row r="562" spans="1:54" ht="16.2" thickBot="1" x14ac:dyDescent="0.35">
      <c r="A562" s="48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106"/>
      <c r="X562" s="106"/>
      <c r="Y562" s="106"/>
      <c r="Z562" s="49"/>
      <c r="AA562" s="9"/>
      <c r="AB562" s="9"/>
      <c r="AC562" s="9"/>
      <c r="AD562" s="49"/>
      <c r="AE562" s="9"/>
      <c r="AF562" s="49"/>
      <c r="AG562" s="49"/>
      <c r="AH562" s="49"/>
      <c r="AI562" s="49"/>
      <c r="AJ562" s="49"/>
      <c r="AK562" s="49"/>
      <c r="AL562" s="49"/>
      <c r="AM562" s="49"/>
      <c r="AN562" s="9"/>
      <c r="AO562" s="9"/>
      <c r="AP562" s="9"/>
      <c r="AQ562" s="9"/>
      <c r="AR562" s="9"/>
      <c r="AS562" s="9"/>
      <c r="AT562" s="9"/>
      <c r="AU562" s="9"/>
      <c r="AV562" s="49"/>
      <c r="AW562" s="49"/>
      <c r="AX562" s="49"/>
      <c r="AY562" s="49"/>
      <c r="AZ562" s="54"/>
      <c r="BA562" s="79"/>
      <c r="BB562" s="79"/>
    </row>
    <row r="563" spans="1:54" ht="16.2" thickBot="1" x14ac:dyDescent="0.35">
      <c r="A563" s="48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106"/>
      <c r="X563" s="106"/>
      <c r="Y563" s="106"/>
      <c r="Z563" s="49"/>
      <c r="AA563" s="9"/>
      <c r="AB563" s="9"/>
      <c r="AC563" s="9"/>
      <c r="AD563" s="49"/>
      <c r="AE563" s="9"/>
      <c r="AF563" s="49"/>
      <c r="AG563" s="49"/>
      <c r="AH563" s="49"/>
      <c r="AI563" s="49"/>
      <c r="AJ563" s="49"/>
      <c r="AK563" s="49"/>
      <c r="AL563" s="49"/>
      <c r="AM563" s="49"/>
      <c r="AN563" s="9"/>
      <c r="AO563" s="9"/>
      <c r="AP563" s="9"/>
      <c r="AQ563" s="9"/>
      <c r="AR563" s="9"/>
      <c r="AS563" s="9"/>
      <c r="AT563" s="9"/>
      <c r="AU563" s="9"/>
      <c r="AV563" s="49"/>
      <c r="AW563" s="49"/>
      <c r="AX563" s="49"/>
      <c r="AY563" s="49"/>
      <c r="AZ563" s="54"/>
      <c r="BA563" s="79"/>
      <c r="BB563" s="79"/>
    </row>
    <row r="564" spans="1:54" ht="16.2" thickBot="1" x14ac:dyDescent="0.3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106"/>
      <c r="X564" s="106"/>
      <c r="Y564" s="106"/>
      <c r="Z564" s="49"/>
      <c r="AA564" s="9"/>
      <c r="AB564" s="9"/>
      <c r="AC564" s="9"/>
      <c r="AD564" s="49"/>
      <c r="AE564" s="9"/>
      <c r="AF564" s="49"/>
      <c r="AG564" s="49"/>
      <c r="AH564" s="49"/>
      <c r="AI564" s="49"/>
      <c r="AJ564" s="49"/>
      <c r="AK564" s="49"/>
      <c r="AL564" s="49"/>
      <c r="AM564" s="49"/>
      <c r="AN564" s="9"/>
      <c r="AO564" s="9"/>
      <c r="AP564" s="9"/>
      <c r="AQ564" s="9"/>
      <c r="AR564" s="9"/>
      <c r="AS564" s="9"/>
      <c r="AT564" s="9"/>
      <c r="AU564" s="9"/>
      <c r="AV564" s="49"/>
      <c r="AW564" s="49"/>
      <c r="AX564" s="49"/>
      <c r="AY564" s="49"/>
      <c r="AZ564" s="54"/>
      <c r="BA564" s="79"/>
      <c r="BB564" s="79"/>
    </row>
    <row r="565" spans="1:54" ht="16.2" thickBot="1" x14ac:dyDescent="0.35">
      <c r="A565" s="48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106"/>
      <c r="X565" s="106"/>
      <c r="Y565" s="106"/>
      <c r="Z565" s="49"/>
      <c r="AA565" s="9"/>
      <c r="AB565" s="9"/>
      <c r="AC565" s="9"/>
      <c r="AD565" s="49"/>
      <c r="AE565" s="9"/>
      <c r="AF565" s="49"/>
      <c r="AG565" s="49"/>
      <c r="AH565" s="49"/>
      <c r="AI565" s="49"/>
      <c r="AJ565" s="49"/>
      <c r="AK565" s="49"/>
      <c r="AL565" s="49"/>
      <c r="AM565" s="49"/>
      <c r="AN565" s="9"/>
      <c r="AO565" s="9"/>
      <c r="AP565" s="9"/>
      <c r="AQ565" s="9"/>
      <c r="AR565" s="9"/>
      <c r="AS565" s="9"/>
      <c r="AT565" s="9"/>
      <c r="AU565" s="9"/>
      <c r="AV565" s="49"/>
      <c r="AW565" s="49"/>
      <c r="AX565" s="49"/>
      <c r="AY565" s="49"/>
      <c r="AZ565" s="54"/>
      <c r="BA565" s="79"/>
      <c r="BB565" s="79"/>
    </row>
    <row r="566" spans="1:54" ht="16.2" thickBot="1" x14ac:dyDescent="0.35">
      <c r="A566" s="48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106"/>
      <c r="X566" s="106"/>
      <c r="Y566" s="106"/>
      <c r="Z566" s="49"/>
      <c r="AA566" s="9"/>
      <c r="AB566" s="9"/>
      <c r="AC566" s="9"/>
      <c r="AD566" s="49"/>
      <c r="AE566" s="9"/>
      <c r="AF566" s="49"/>
      <c r="AG566" s="49"/>
      <c r="AH566" s="49"/>
      <c r="AI566" s="49"/>
      <c r="AJ566" s="49"/>
      <c r="AK566" s="49"/>
      <c r="AL566" s="49"/>
      <c r="AM566" s="49"/>
      <c r="AN566" s="9"/>
      <c r="AO566" s="9"/>
      <c r="AP566" s="9"/>
      <c r="AQ566" s="9"/>
      <c r="AR566" s="9"/>
      <c r="AS566" s="9"/>
      <c r="AT566" s="9"/>
      <c r="AU566" s="9"/>
      <c r="AV566" s="49"/>
      <c r="AW566" s="49"/>
      <c r="AX566" s="49"/>
      <c r="AY566" s="49"/>
      <c r="AZ566" s="54"/>
      <c r="BA566" s="79"/>
      <c r="BB566" s="79"/>
    </row>
    <row r="567" spans="1:54" ht="16.2" thickBot="1" x14ac:dyDescent="0.35">
      <c r="A567" s="48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106"/>
      <c r="X567" s="106"/>
      <c r="Y567" s="106"/>
      <c r="Z567" s="49"/>
      <c r="AA567" s="9"/>
      <c r="AB567" s="9"/>
      <c r="AC567" s="9"/>
      <c r="AD567" s="49"/>
      <c r="AE567" s="9"/>
      <c r="AF567" s="49"/>
      <c r="AG567" s="49"/>
      <c r="AH567" s="49"/>
      <c r="AI567" s="49"/>
      <c r="AJ567" s="49"/>
      <c r="AK567" s="49"/>
      <c r="AL567" s="49"/>
      <c r="AM567" s="49"/>
      <c r="AN567" s="9"/>
      <c r="AO567" s="9"/>
      <c r="AP567" s="9"/>
      <c r="AQ567" s="9"/>
      <c r="AR567" s="9"/>
      <c r="AS567" s="9"/>
      <c r="AT567" s="9"/>
      <c r="AU567" s="9"/>
      <c r="AV567" s="49"/>
      <c r="AW567" s="49"/>
      <c r="AX567" s="49"/>
      <c r="AY567" s="49"/>
      <c r="AZ567" s="54"/>
      <c r="BA567" s="79"/>
      <c r="BB567" s="79"/>
    </row>
    <row r="568" spans="1:54" ht="16.2" thickBot="1" x14ac:dyDescent="0.35">
      <c r="A568" s="48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106"/>
      <c r="X568" s="106"/>
      <c r="Y568" s="106"/>
      <c r="Z568" s="49"/>
      <c r="AA568" s="9"/>
      <c r="AB568" s="9"/>
      <c r="AC568" s="9"/>
      <c r="AD568" s="49"/>
      <c r="AE568" s="9"/>
      <c r="AF568" s="49"/>
      <c r="AG568" s="49"/>
      <c r="AH568" s="49"/>
      <c r="AI568" s="49"/>
      <c r="AJ568" s="49"/>
      <c r="AK568" s="49"/>
      <c r="AL568" s="49"/>
      <c r="AM568" s="49"/>
      <c r="AN568" s="9"/>
      <c r="AO568" s="9"/>
      <c r="AP568" s="9"/>
      <c r="AQ568" s="9"/>
      <c r="AR568" s="9"/>
      <c r="AS568" s="9"/>
      <c r="AT568" s="9"/>
      <c r="AU568" s="9"/>
      <c r="AV568" s="49"/>
      <c r="AW568" s="49"/>
      <c r="AX568" s="49"/>
      <c r="AY568" s="49"/>
      <c r="AZ568" s="54"/>
      <c r="BA568" s="79"/>
      <c r="BB568" s="79"/>
    </row>
    <row r="569" spans="1:54" ht="16.2" thickBot="1" x14ac:dyDescent="0.35">
      <c r="A569" s="48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106"/>
      <c r="X569" s="106"/>
      <c r="Y569" s="106"/>
      <c r="Z569" s="49"/>
      <c r="AA569" s="9"/>
      <c r="AB569" s="9"/>
      <c r="AC569" s="9"/>
      <c r="AD569" s="49"/>
      <c r="AE569" s="9"/>
      <c r="AF569" s="49"/>
      <c r="AG569" s="49"/>
      <c r="AH569" s="49"/>
      <c r="AI569" s="49"/>
      <c r="AJ569" s="49"/>
      <c r="AK569" s="49"/>
      <c r="AL569" s="49"/>
      <c r="AM569" s="49"/>
      <c r="AN569" s="9"/>
      <c r="AO569" s="9"/>
      <c r="AP569" s="9"/>
      <c r="AQ569" s="9"/>
      <c r="AR569" s="9"/>
      <c r="AS569" s="9"/>
      <c r="AT569" s="9"/>
      <c r="AU569" s="9"/>
      <c r="AV569" s="49"/>
      <c r="AW569" s="49"/>
      <c r="AX569" s="49"/>
      <c r="AY569" s="49"/>
      <c r="AZ569" s="54"/>
      <c r="BA569" s="79"/>
      <c r="BB569" s="79"/>
    </row>
    <row r="570" spans="1:54" ht="16.2" thickBot="1" x14ac:dyDescent="0.35">
      <c r="A570" s="48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106"/>
      <c r="X570" s="106"/>
      <c r="Y570" s="106"/>
      <c r="Z570" s="49"/>
      <c r="AA570" s="9"/>
      <c r="AB570" s="9"/>
      <c r="AC570" s="9"/>
      <c r="AD570" s="49"/>
      <c r="AE570" s="9"/>
      <c r="AF570" s="49"/>
      <c r="AG570" s="49"/>
      <c r="AH570" s="49"/>
      <c r="AI570" s="49"/>
      <c r="AJ570" s="49"/>
      <c r="AK570" s="49"/>
      <c r="AL570" s="49"/>
      <c r="AM570" s="49"/>
      <c r="AN570" s="9"/>
      <c r="AO570" s="9"/>
      <c r="AP570" s="9"/>
      <c r="AQ570" s="9"/>
      <c r="AR570" s="9"/>
      <c r="AS570" s="9"/>
      <c r="AT570" s="9"/>
      <c r="AU570" s="9"/>
      <c r="AV570" s="49"/>
      <c r="AW570" s="49"/>
      <c r="AX570" s="49"/>
      <c r="AY570" s="49"/>
      <c r="AZ570" s="54"/>
      <c r="BA570" s="79"/>
      <c r="BB570" s="79"/>
    </row>
    <row r="571" spans="1:54" ht="16.2" thickBot="1" x14ac:dyDescent="0.35">
      <c r="A571" s="48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106"/>
      <c r="X571" s="106"/>
      <c r="Y571" s="106"/>
      <c r="Z571" s="49"/>
      <c r="AA571" s="9"/>
      <c r="AB571" s="9"/>
      <c r="AC571" s="9"/>
      <c r="AD571" s="49"/>
      <c r="AE571" s="9"/>
      <c r="AF571" s="49"/>
      <c r="AG571" s="49"/>
      <c r="AH571" s="49"/>
      <c r="AI571" s="49"/>
      <c r="AJ571" s="49"/>
      <c r="AK571" s="49"/>
      <c r="AL571" s="49"/>
      <c r="AM571" s="49"/>
      <c r="AN571" s="9"/>
      <c r="AO571" s="9"/>
      <c r="AP571" s="9"/>
      <c r="AQ571" s="9"/>
      <c r="AR571" s="9"/>
      <c r="AS571" s="9"/>
      <c r="AT571" s="9"/>
      <c r="AU571" s="9"/>
      <c r="AV571" s="49"/>
      <c r="AW571" s="49"/>
      <c r="AX571" s="49"/>
      <c r="AY571" s="49"/>
      <c r="AZ571" s="54"/>
      <c r="BA571" s="79"/>
      <c r="BB571" s="79"/>
    </row>
    <row r="572" spans="1:54" ht="16.2" thickBot="1" x14ac:dyDescent="0.35">
      <c r="A572" s="48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106"/>
      <c r="X572" s="106"/>
      <c r="Y572" s="106"/>
      <c r="Z572" s="49"/>
      <c r="AA572" s="9"/>
      <c r="AB572" s="9"/>
      <c r="AC572" s="9"/>
      <c r="AD572" s="49"/>
      <c r="AE572" s="9"/>
      <c r="AF572" s="49"/>
      <c r="AG572" s="49"/>
      <c r="AH572" s="49"/>
      <c r="AI572" s="49"/>
      <c r="AJ572" s="49"/>
      <c r="AK572" s="49"/>
      <c r="AL572" s="49"/>
      <c r="AM572" s="49"/>
      <c r="AN572" s="9"/>
      <c r="AO572" s="9"/>
      <c r="AP572" s="9"/>
      <c r="AQ572" s="9"/>
      <c r="AR572" s="9"/>
      <c r="AS572" s="9"/>
      <c r="AT572" s="9"/>
      <c r="AU572" s="9"/>
      <c r="AV572" s="49"/>
      <c r="AW572" s="49"/>
      <c r="AX572" s="49"/>
      <c r="AY572" s="49"/>
      <c r="AZ572" s="54"/>
      <c r="BA572" s="79"/>
      <c r="BB572" s="79"/>
    </row>
    <row r="573" spans="1:54" ht="16.2" thickBot="1" x14ac:dyDescent="0.35">
      <c r="A573" s="48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106"/>
      <c r="X573" s="106"/>
      <c r="Y573" s="106"/>
      <c r="Z573" s="49"/>
      <c r="AA573" s="9"/>
      <c r="AB573" s="9"/>
      <c r="AC573" s="9"/>
      <c r="AD573" s="49"/>
      <c r="AE573" s="9"/>
      <c r="AF573" s="49"/>
      <c r="AG573" s="49"/>
      <c r="AH573" s="49"/>
      <c r="AI573" s="49"/>
      <c r="AJ573" s="49"/>
      <c r="AK573" s="49"/>
      <c r="AL573" s="49"/>
      <c r="AM573" s="49"/>
      <c r="AN573" s="9"/>
      <c r="AO573" s="9"/>
      <c r="AP573" s="9"/>
      <c r="AQ573" s="9"/>
      <c r="AR573" s="9"/>
      <c r="AS573" s="9"/>
      <c r="AT573" s="9"/>
      <c r="AU573" s="9"/>
      <c r="AV573" s="49"/>
      <c r="AW573" s="49"/>
      <c r="AX573" s="49"/>
      <c r="AY573" s="49"/>
      <c r="AZ573" s="54"/>
      <c r="BA573" s="79"/>
      <c r="BB573" s="79"/>
    </row>
    <row r="574" spans="1:54" ht="16.2" thickBot="1" x14ac:dyDescent="0.35">
      <c r="A574" s="48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106"/>
      <c r="X574" s="106"/>
      <c r="Y574" s="106"/>
      <c r="Z574" s="49"/>
      <c r="AA574" s="9"/>
      <c r="AB574" s="9"/>
      <c r="AC574" s="9"/>
      <c r="AD574" s="49"/>
      <c r="AE574" s="9"/>
      <c r="AF574" s="49"/>
      <c r="AG574" s="49"/>
      <c r="AH574" s="49"/>
      <c r="AI574" s="49"/>
      <c r="AJ574" s="49"/>
      <c r="AK574" s="49"/>
      <c r="AL574" s="49"/>
      <c r="AM574" s="49"/>
      <c r="AN574" s="9"/>
      <c r="AO574" s="9"/>
      <c r="AP574" s="9"/>
      <c r="AQ574" s="9"/>
      <c r="AR574" s="9"/>
      <c r="AS574" s="9"/>
      <c r="AT574" s="9"/>
      <c r="AU574" s="9"/>
      <c r="AV574" s="49"/>
      <c r="AW574" s="49"/>
      <c r="AX574" s="49"/>
      <c r="AY574" s="49"/>
      <c r="AZ574" s="54"/>
      <c r="BA574" s="79"/>
      <c r="BB574" s="79"/>
    </row>
    <row r="575" spans="1:54" ht="16.2" thickBot="1" x14ac:dyDescent="0.35">
      <c r="A575" s="48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106"/>
      <c r="X575" s="106"/>
      <c r="Y575" s="106"/>
      <c r="Z575" s="49"/>
      <c r="AA575" s="9"/>
      <c r="AB575" s="9"/>
      <c r="AC575" s="9"/>
      <c r="AD575" s="49"/>
      <c r="AE575" s="9"/>
      <c r="AF575" s="49"/>
      <c r="AG575" s="49"/>
      <c r="AH575" s="49"/>
      <c r="AI575" s="49"/>
      <c r="AJ575" s="49"/>
      <c r="AK575" s="49"/>
      <c r="AL575" s="49"/>
      <c r="AM575" s="49"/>
      <c r="AN575" s="9"/>
      <c r="AO575" s="9"/>
      <c r="AP575" s="9"/>
      <c r="AQ575" s="9"/>
      <c r="AR575" s="9"/>
      <c r="AS575" s="9"/>
      <c r="AT575" s="9"/>
      <c r="AU575" s="9"/>
      <c r="AV575" s="49"/>
      <c r="AW575" s="49"/>
      <c r="AX575" s="49"/>
      <c r="AY575" s="49"/>
      <c r="AZ575" s="54"/>
      <c r="BA575" s="79"/>
      <c r="BB575" s="79"/>
    </row>
    <row r="576" spans="1:54" ht="16.2" thickBot="1" x14ac:dyDescent="0.35">
      <c r="A576" s="48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106"/>
      <c r="X576" s="106"/>
      <c r="Y576" s="106"/>
      <c r="Z576" s="49"/>
      <c r="AA576" s="9"/>
      <c r="AB576" s="9"/>
      <c r="AC576" s="9"/>
      <c r="AD576" s="49"/>
      <c r="AE576" s="9"/>
      <c r="AF576" s="49"/>
      <c r="AG576" s="49"/>
      <c r="AH576" s="49"/>
      <c r="AI576" s="49"/>
      <c r="AJ576" s="49"/>
      <c r="AK576" s="49"/>
      <c r="AL576" s="49"/>
      <c r="AM576" s="49"/>
      <c r="AN576" s="9"/>
      <c r="AO576" s="9"/>
      <c r="AP576" s="9"/>
      <c r="AQ576" s="9"/>
      <c r="AR576" s="9"/>
      <c r="AS576" s="9"/>
      <c r="AT576" s="9"/>
      <c r="AU576" s="9"/>
      <c r="AV576" s="49"/>
      <c r="AW576" s="49"/>
      <c r="AX576" s="49"/>
      <c r="AY576" s="49"/>
      <c r="AZ576" s="54"/>
      <c r="BA576" s="79"/>
      <c r="BB576" s="79"/>
    </row>
    <row r="577" spans="1:54" ht="16.2" thickBot="1" x14ac:dyDescent="0.35">
      <c r="A577" s="48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106"/>
      <c r="X577" s="106"/>
      <c r="Y577" s="106"/>
      <c r="Z577" s="49"/>
      <c r="AA577" s="9"/>
      <c r="AB577" s="9"/>
      <c r="AC577" s="9"/>
      <c r="AD577" s="49"/>
      <c r="AE577" s="9"/>
      <c r="AF577" s="49"/>
      <c r="AG577" s="49"/>
      <c r="AH577" s="49"/>
      <c r="AI577" s="49"/>
      <c r="AJ577" s="49"/>
      <c r="AK577" s="49"/>
      <c r="AL577" s="49"/>
      <c r="AM577" s="49"/>
      <c r="AN577" s="9"/>
      <c r="AO577" s="9"/>
      <c r="AP577" s="9"/>
      <c r="AQ577" s="9"/>
      <c r="AR577" s="9"/>
      <c r="AS577" s="9"/>
      <c r="AT577" s="9"/>
      <c r="AU577" s="9"/>
      <c r="AV577" s="49"/>
      <c r="AW577" s="49"/>
      <c r="AX577" s="49"/>
      <c r="AY577" s="49"/>
      <c r="AZ577" s="54"/>
      <c r="BA577" s="79"/>
      <c r="BB577" s="79"/>
    </row>
    <row r="578" spans="1:54" ht="16.2" thickBot="1" x14ac:dyDescent="0.35">
      <c r="A578" s="48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106"/>
      <c r="X578" s="106"/>
      <c r="Y578" s="106"/>
      <c r="Z578" s="49"/>
      <c r="AA578" s="9"/>
      <c r="AB578" s="9"/>
      <c r="AC578" s="9"/>
      <c r="AD578" s="49"/>
      <c r="AE578" s="9"/>
      <c r="AF578" s="49"/>
      <c r="AG578" s="49"/>
      <c r="AH578" s="49"/>
      <c r="AI578" s="49"/>
      <c r="AJ578" s="49"/>
      <c r="AK578" s="49"/>
      <c r="AL578" s="49"/>
      <c r="AM578" s="49"/>
      <c r="AN578" s="9"/>
      <c r="AO578" s="9"/>
      <c r="AP578" s="9"/>
      <c r="AQ578" s="9"/>
      <c r="AR578" s="9"/>
      <c r="AS578" s="9"/>
      <c r="AT578" s="9"/>
      <c r="AU578" s="9"/>
      <c r="AV578" s="49"/>
      <c r="AW578" s="49"/>
      <c r="AX578" s="49"/>
      <c r="AY578" s="49"/>
      <c r="AZ578" s="54"/>
      <c r="BA578" s="79"/>
      <c r="BB578" s="79"/>
    </row>
    <row r="579" spans="1:54" ht="16.2" thickBot="1" x14ac:dyDescent="0.35">
      <c r="A579" s="48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106"/>
      <c r="X579" s="106"/>
      <c r="Y579" s="106"/>
      <c r="Z579" s="49"/>
      <c r="AA579" s="9"/>
      <c r="AB579" s="9"/>
      <c r="AC579" s="9"/>
      <c r="AD579" s="49"/>
      <c r="AE579" s="9"/>
      <c r="AF579" s="49"/>
      <c r="AG579" s="49"/>
      <c r="AH579" s="49"/>
      <c r="AI579" s="49"/>
      <c r="AJ579" s="49"/>
      <c r="AK579" s="49"/>
      <c r="AL579" s="49"/>
      <c r="AM579" s="49"/>
      <c r="AN579" s="9"/>
      <c r="AO579" s="9"/>
      <c r="AP579" s="9"/>
      <c r="AQ579" s="9"/>
      <c r="AR579" s="9"/>
      <c r="AS579" s="9"/>
      <c r="AT579" s="9"/>
      <c r="AU579" s="9"/>
      <c r="AV579" s="49"/>
      <c r="AW579" s="49"/>
      <c r="AX579" s="49"/>
      <c r="AY579" s="49"/>
      <c r="AZ579" s="54"/>
      <c r="BA579" s="79"/>
      <c r="BB579" s="79"/>
    </row>
    <row r="580" spans="1:54" ht="16.2" thickBot="1" x14ac:dyDescent="0.35">
      <c r="A580" s="48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106"/>
      <c r="X580" s="106"/>
      <c r="Y580" s="106"/>
      <c r="Z580" s="49"/>
      <c r="AA580" s="9"/>
      <c r="AB580" s="9"/>
      <c r="AC580" s="9"/>
      <c r="AD580" s="49"/>
      <c r="AE580" s="9"/>
      <c r="AF580" s="49"/>
      <c r="AG580" s="49"/>
      <c r="AH580" s="49"/>
      <c r="AI580" s="49"/>
      <c r="AJ580" s="49"/>
      <c r="AK580" s="49"/>
      <c r="AL580" s="49"/>
      <c r="AM580" s="49"/>
      <c r="AN580" s="9"/>
      <c r="AO580" s="9"/>
      <c r="AP580" s="9"/>
      <c r="AQ580" s="9"/>
      <c r="AR580" s="9"/>
      <c r="AS580" s="9"/>
      <c r="AT580" s="9"/>
      <c r="AU580" s="9"/>
      <c r="AV580" s="49"/>
      <c r="AW580" s="49"/>
      <c r="AX580" s="49"/>
      <c r="AY580" s="49"/>
      <c r="AZ580" s="54"/>
      <c r="BA580" s="79"/>
      <c r="BB580" s="79"/>
    </row>
    <row r="581" spans="1:54" ht="16.2" thickBot="1" x14ac:dyDescent="0.35">
      <c r="A581" s="48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106"/>
      <c r="X581" s="106"/>
      <c r="Y581" s="106"/>
      <c r="Z581" s="49"/>
      <c r="AA581" s="9"/>
      <c r="AB581" s="9"/>
      <c r="AC581" s="9"/>
      <c r="AD581" s="49"/>
      <c r="AE581" s="9"/>
      <c r="AF581" s="49"/>
      <c r="AG581" s="49"/>
      <c r="AH581" s="49"/>
      <c r="AI581" s="49"/>
      <c r="AJ581" s="49"/>
      <c r="AK581" s="49"/>
      <c r="AL581" s="49"/>
      <c r="AM581" s="49"/>
      <c r="AN581" s="9"/>
      <c r="AO581" s="9"/>
      <c r="AP581" s="9"/>
      <c r="AQ581" s="9"/>
      <c r="AR581" s="9"/>
      <c r="AS581" s="9"/>
      <c r="AT581" s="9"/>
      <c r="AU581" s="9"/>
      <c r="AV581" s="49"/>
      <c r="AW581" s="49"/>
      <c r="AX581" s="49"/>
      <c r="AY581" s="49"/>
      <c r="AZ581" s="54"/>
      <c r="BA581" s="79"/>
      <c r="BB581" s="79"/>
    </row>
    <row r="582" spans="1:54" ht="16.2" thickBot="1" x14ac:dyDescent="0.35">
      <c r="A582" s="48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106"/>
      <c r="X582" s="106"/>
      <c r="Y582" s="106"/>
      <c r="Z582" s="49"/>
      <c r="AA582" s="9"/>
      <c r="AB582" s="9"/>
      <c r="AC582" s="9"/>
      <c r="AD582" s="49"/>
      <c r="AE582" s="9"/>
      <c r="AF582" s="49"/>
      <c r="AG582" s="49"/>
      <c r="AH582" s="49"/>
      <c r="AI582" s="49"/>
      <c r="AJ582" s="49"/>
      <c r="AK582" s="49"/>
      <c r="AL582" s="49"/>
      <c r="AM582" s="49"/>
      <c r="AN582" s="9"/>
      <c r="AO582" s="9"/>
      <c r="AP582" s="9"/>
      <c r="AQ582" s="9"/>
      <c r="AR582" s="9"/>
      <c r="AS582" s="9"/>
      <c r="AT582" s="9"/>
      <c r="AU582" s="9"/>
      <c r="AV582" s="49"/>
      <c r="AW582" s="49"/>
      <c r="AX582" s="49"/>
      <c r="AY582" s="49"/>
      <c r="AZ582" s="54"/>
      <c r="BA582" s="79"/>
      <c r="BB582" s="79"/>
    </row>
    <row r="583" spans="1:54" ht="16.2" thickBot="1" x14ac:dyDescent="0.35">
      <c r="A583" s="48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106"/>
      <c r="X583" s="106"/>
      <c r="Y583" s="106"/>
      <c r="Z583" s="49"/>
      <c r="AA583" s="9"/>
      <c r="AB583" s="9"/>
      <c r="AC583" s="9"/>
      <c r="AD583" s="49"/>
      <c r="AE583" s="9"/>
      <c r="AF583" s="49"/>
      <c r="AG583" s="49"/>
      <c r="AH583" s="49"/>
      <c r="AI583" s="49"/>
      <c r="AJ583" s="49"/>
      <c r="AK583" s="49"/>
      <c r="AL583" s="49"/>
      <c r="AM583" s="49"/>
      <c r="AN583" s="9"/>
      <c r="AO583" s="9"/>
      <c r="AP583" s="9"/>
      <c r="AQ583" s="9"/>
      <c r="AR583" s="9"/>
      <c r="AS583" s="9"/>
      <c r="AT583" s="9"/>
      <c r="AU583" s="9"/>
      <c r="AV583" s="49"/>
      <c r="AW583" s="49"/>
      <c r="AX583" s="49"/>
      <c r="AY583" s="49"/>
      <c r="AZ583" s="54"/>
      <c r="BA583" s="79"/>
      <c r="BB583" s="79"/>
    </row>
    <row r="584" spans="1:54" ht="16.2" thickBot="1" x14ac:dyDescent="0.35">
      <c r="A584" s="48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106"/>
      <c r="X584" s="106"/>
      <c r="Y584" s="106"/>
      <c r="Z584" s="49"/>
      <c r="AA584" s="9"/>
      <c r="AB584" s="9"/>
      <c r="AC584" s="9"/>
      <c r="AD584" s="49"/>
      <c r="AE584" s="9"/>
      <c r="AF584" s="49"/>
      <c r="AG584" s="49"/>
      <c r="AH584" s="49"/>
      <c r="AI584" s="49"/>
      <c r="AJ584" s="49"/>
      <c r="AK584" s="49"/>
      <c r="AL584" s="49"/>
      <c r="AM584" s="49"/>
      <c r="AN584" s="9"/>
      <c r="AO584" s="9"/>
      <c r="AP584" s="9"/>
      <c r="AQ584" s="9"/>
      <c r="AR584" s="9"/>
      <c r="AS584" s="9"/>
      <c r="AT584" s="9"/>
      <c r="AU584" s="9"/>
      <c r="AV584" s="49"/>
      <c r="AW584" s="49"/>
      <c r="AX584" s="49"/>
      <c r="AY584" s="49"/>
      <c r="AZ584" s="54"/>
      <c r="BA584" s="79"/>
      <c r="BB584" s="79"/>
    </row>
    <row r="585" spans="1:54" ht="16.2" thickBot="1" x14ac:dyDescent="0.35">
      <c r="A585" s="48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106"/>
      <c r="X585" s="106"/>
      <c r="Y585" s="106"/>
      <c r="Z585" s="49"/>
      <c r="AA585" s="9"/>
      <c r="AB585" s="9"/>
      <c r="AC585" s="9"/>
      <c r="AD585" s="49"/>
      <c r="AE585" s="9"/>
      <c r="AF585" s="49"/>
      <c r="AG585" s="49"/>
      <c r="AH585" s="49"/>
      <c r="AI585" s="49"/>
      <c r="AJ585" s="49"/>
      <c r="AK585" s="49"/>
      <c r="AL585" s="49"/>
      <c r="AM585" s="49"/>
      <c r="AN585" s="9"/>
      <c r="AO585" s="9"/>
      <c r="AP585" s="9"/>
      <c r="AQ585" s="9"/>
      <c r="AR585" s="9"/>
      <c r="AS585" s="9"/>
      <c r="AT585" s="9"/>
      <c r="AU585" s="9"/>
      <c r="AV585" s="49"/>
      <c r="AW585" s="49"/>
      <c r="AX585" s="49"/>
      <c r="AY585" s="49"/>
      <c r="AZ585" s="54"/>
      <c r="BA585" s="79"/>
      <c r="BB585" s="79"/>
    </row>
    <row r="586" spans="1:54" ht="16.2" thickBot="1" x14ac:dyDescent="0.35">
      <c r="A586" s="48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106"/>
      <c r="X586" s="106"/>
      <c r="Y586" s="106"/>
      <c r="Z586" s="49"/>
      <c r="AA586" s="9"/>
      <c r="AB586" s="9"/>
      <c r="AC586" s="9"/>
      <c r="AD586" s="49"/>
      <c r="AE586" s="9"/>
      <c r="AF586" s="49"/>
      <c r="AG586" s="49"/>
      <c r="AH586" s="49"/>
      <c r="AI586" s="49"/>
      <c r="AJ586" s="49"/>
      <c r="AK586" s="49"/>
      <c r="AL586" s="49"/>
      <c r="AM586" s="49"/>
      <c r="AN586" s="9"/>
      <c r="AO586" s="9"/>
      <c r="AP586" s="9"/>
      <c r="AQ586" s="9"/>
      <c r="AR586" s="9"/>
      <c r="AS586" s="9"/>
      <c r="AT586" s="9"/>
      <c r="AU586" s="9"/>
      <c r="AV586" s="49"/>
      <c r="AW586" s="49"/>
      <c r="AX586" s="49"/>
      <c r="AY586" s="49"/>
      <c r="AZ586" s="54"/>
      <c r="BA586" s="79"/>
      <c r="BB586" s="79"/>
    </row>
    <row r="587" spans="1:54" ht="16.2" thickBot="1" x14ac:dyDescent="0.35">
      <c r="A587" s="48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106"/>
      <c r="X587" s="106"/>
      <c r="Y587" s="106"/>
      <c r="Z587" s="49"/>
      <c r="AA587" s="9"/>
      <c r="AB587" s="9"/>
      <c r="AC587" s="9"/>
      <c r="AD587" s="49"/>
      <c r="AE587" s="9"/>
      <c r="AF587" s="49"/>
      <c r="AG587" s="49"/>
      <c r="AH587" s="49"/>
      <c r="AI587" s="49"/>
      <c r="AJ587" s="49"/>
      <c r="AK587" s="49"/>
      <c r="AL587" s="49"/>
      <c r="AM587" s="49"/>
      <c r="AN587" s="9"/>
      <c r="AO587" s="9"/>
      <c r="AP587" s="9"/>
      <c r="AQ587" s="9"/>
      <c r="AR587" s="9"/>
      <c r="AS587" s="9"/>
      <c r="AT587" s="9"/>
      <c r="AU587" s="9"/>
      <c r="AV587" s="49"/>
      <c r="AW587" s="49"/>
      <c r="AX587" s="49"/>
      <c r="AY587" s="49"/>
      <c r="AZ587" s="54"/>
      <c r="BA587" s="79"/>
      <c r="BB587" s="79"/>
    </row>
    <row r="588" spans="1:54" ht="16.2" thickBot="1" x14ac:dyDescent="0.35">
      <c r="A588" s="48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106"/>
      <c r="X588" s="106"/>
      <c r="Y588" s="106"/>
      <c r="Z588" s="49"/>
      <c r="AA588" s="9"/>
      <c r="AB588" s="9"/>
      <c r="AC588" s="9"/>
      <c r="AD588" s="49"/>
      <c r="AE588" s="9"/>
      <c r="AF588" s="49"/>
      <c r="AG588" s="49"/>
      <c r="AH588" s="49"/>
      <c r="AI588" s="49"/>
      <c r="AJ588" s="49"/>
      <c r="AK588" s="49"/>
      <c r="AL588" s="49"/>
      <c r="AM588" s="49"/>
      <c r="AN588" s="9"/>
      <c r="AO588" s="9"/>
      <c r="AP588" s="9"/>
      <c r="AQ588" s="9"/>
      <c r="AR588" s="9"/>
      <c r="AS588" s="9"/>
      <c r="AT588" s="9"/>
      <c r="AU588" s="9"/>
      <c r="AV588" s="49"/>
      <c r="AW588" s="49"/>
      <c r="AX588" s="49"/>
      <c r="AY588" s="49"/>
      <c r="AZ588" s="54"/>
      <c r="BA588" s="79"/>
      <c r="BB588" s="79"/>
    </row>
    <row r="589" spans="1:54" ht="16.2" thickBot="1" x14ac:dyDescent="0.35">
      <c r="A589" s="48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106"/>
      <c r="X589" s="106"/>
      <c r="Y589" s="106"/>
      <c r="Z589" s="49"/>
      <c r="AA589" s="9"/>
      <c r="AB589" s="9"/>
      <c r="AC589" s="9"/>
      <c r="AD589" s="49"/>
      <c r="AE589" s="9"/>
      <c r="AF589" s="49"/>
      <c r="AG589" s="49"/>
      <c r="AH589" s="49"/>
      <c r="AI589" s="49"/>
      <c r="AJ589" s="49"/>
      <c r="AK589" s="49"/>
      <c r="AL589" s="49"/>
      <c r="AM589" s="49"/>
      <c r="AN589" s="9"/>
      <c r="AO589" s="9"/>
      <c r="AP589" s="9"/>
      <c r="AQ589" s="9"/>
      <c r="AR589" s="9"/>
      <c r="AS589" s="9"/>
      <c r="AT589" s="9"/>
      <c r="AU589" s="9"/>
      <c r="AV589" s="49"/>
      <c r="AW589" s="49"/>
      <c r="AX589" s="49"/>
      <c r="AY589" s="49"/>
      <c r="AZ589" s="54"/>
      <c r="BA589" s="79"/>
      <c r="BB589" s="79"/>
    </row>
    <row r="590" spans="1:54" ht="16.2" thickBot="1" x14ac:dyDescent="0.35">
      <c r="A590" s="48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106"/>
      <c r="X590" s="106"/>
      <c r="Y590" s="106"/>
      <c r="Z590" s="49"/>
      <c r="AA590" s="9"/>
      <c r="AB590" s="9"/>
      <c r="AC590" s="9"/>
      <c r="AD590" s="49"/>
      <c r="AE590" s="9"/>
      <c r="AF590" s="49"/>
      <c r="AG590" s="49"/>
      <c r="AH590" s="49"/>
      <c r="AI590" s="49"/>
      <c r="AJ590" s="49"/>
      <c r="AK590" s="49"/>
      <c r="AL590" s="49"/>
      <c r="AM590" s="49"/>
      <c r="AN590" s="9"/>
      <c r="AO590" s="9"/>
      <c r="AP590" s="9"/>
      <c r="AQ590" s="9"/>
      <c r="AR590" s="9"/>
      <c r="AS590" s="9"/>
      <c r="AT590" s="9"/>
      <c r="AU590" s="9"/>
      <c r="AV590" s="49"/>
      <c r="AW590" s="49"/>
      <c r="AX590" s="49"/>
      <c r="AY590" s="49"/>
      <c r="AZ590" s="54"/>
      <c r="BA590" s="79"/>
      <c r="BB590" s="79"/>
    </row>
    <row r="591" spans="1:54" ht="16.2" thickBot="1" x14ac:dyDescent="0.35">
      <c r="A591" s="48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106"/>
      <c r="X591" s="106"/>
      <c r="Y591" s="106"/>
      <c r="Z591" s="49"/>
      <c r="AA591" s="9"/>
      <c r="AB591" s="9"/>
      <c r="AC591" s="9"/>
      <c r="AD591" s="49"/>
      <c r="AE591" s="9"/>
      <c r="AF591" s="49"/>
      <c r="AG591" s="49"/>
      <c r="AH591" s="49"/>
      <c r="AI591" s="49"/>
      <c r="AJ591" s="49"/>
      <c r="AK591" s="49"/>
      <c r="AL591" s="49"/>
      <c r="AM591" s="49"/>
      <c r="AN591" s="9"/>
      <c r="AO591" s="9"/>
      <c r="AP591" s="9"/>
      <c r="AQ591" s="9"/>
      <c r="AR591" s="9"/>
      <c r="AS591" s="9"/>
      <c r="AT591" s="9"/>
      <c r="AU591" s="9"/>
      <c r="AV591" s="49"/>
      <c r="AW591" s="49"/>
      <c r="AX591" s="49"/>
      <c r="AY591" s="49"/>
      <c r="AZ591" s="54"/>
      <c r="BA591" s="79"/>
      <c r="BB591" s="79"/>
    </row>
    <row r="592" spans="1:54" ht="16.2" thickBot="1" x14ac:dyDescent="0.35">
      <c r="A592" s="48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106"/>
      <c r="X592" s="106"/>
      <c r="Y592" s="106"/>
      <c r="Z592" s="49"/>
      <c r="AA592" s="9"/>
      <c r="AB592" s="9"/>
      <c r="AC592" s="9"/>
      <c r="AD592" s="49"/>
      <c r="AE592" s="9"/>
      <c r="AF592" s="49"/>
      <c r="AG592" s="49"/>
      <c r="AH592" s="49"/>
      <c r="AI592" s="49"/>
      <c r="AJ592" s="49"/>
      <c r="AK592" s="49"/>
      <c r="AL592" s="49"/>
      <c r="AM592" s="49"/>
      <c r="AN592" s="9"/>
      <c r="AO592" s="9"/>
      <c r="AP592" s="9"/>
      <c r="AQ592" s="9"/>
      <c r="AR592" s="9"/>
      <c r="AS592" s="9"/>
      <c r="AT592" s="9"/>
      <c r="AU592" s="9"/>
      <c r="AV592" s="49"/>
      <c r="AW592" s="49"/>
      <c r="AX592" s="49"/>
      <c r="AY592" s="49"/>
      <c r="AZ592" s="54"/>
      <c r="BA592" s="79"/>
      <c r="BB592" s="79"/>
    </row>
    <row r="593" spans="1:54" ht="16.2" thickBot="1" x14ac:dyDescent="0.35">
      <c r="A593" s="48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106"/>
      <c r="X593" s="106"/>
      <c r="Y593" s="106"/>
      <c r="Z593" s="49"/>
      <c r="AA593" s="9"/>
      <c r="AB593" s="9"/>
      <c r="AC593" s="9"/>
      <c r="AD593" s="49"/>
      <c r="AE593" s="9"/>
      <c r="AF593" s="49"/>
      <c r="AG593" s="49"/>
      <c r="AH593" s="49"/>
      <c r="AI593" s="49"/>
      <c r="AJ593" s="49"/>
      <c r="AK593" s="49"/>
      <c r="AL593" s="49"/>
      <c r="AM593" s="49"/>
      <c r="AN593" s="9"/>
      <c r="AO593" s="9"/>
      <c r="AP593" s="9"/>
      <c r="AQ593" s="9"/>
      <c r="AR593" s="9"/>
      <c r="AS593" s="9"/>
      <c r="AT593" s="9"/>
      <c r="AU593" s="9"/>
      <c r="AV593" s="49"/>
      <c r="AW593" s="49"/>
      <c r="AX593" s="49"/>
      <c r="AY593" s="49"/>
      <c r="AZ593" s="54"/>
      <c r="BA593" s="79"/>
      <c r="BB593" s="79"/>
    </row>
    <row r="594" spans="1:54" ht="16.2" thickBot="1" x14ac:dyDescent="0.35">
      <c r="A594" s="48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106"/>
      <c r="X594" s="106"/>
      <c r="Y594" s="106"/>
      <c r="Z594" s="49"/>
      <c r="AA594" s="9"/>
      <c r="AB594" s="9"/>
      <c r="AC594" s="9"/>
      <c r="AD594" s="49"/>
      <c r="AE594" s="9"/>
      <c r="AF594" s="49"/>
      <c r="AG594" s="49"/>
      <c r="AH594" s="49"/>
      <c r="AI594" s="49"/>
      <c r="AJ594" s="49"/>
      <c r="AK594" s="49"/>
      <c r="AL594" s="49"/>
      <c r="AM594" s="49"/>
      <c r="AN594" s="9"/>
      <c r="AO594" s="9"/>
      <c r="AP594" s="9"/>
      <c r="AQ594" s="9"/>
      <c r="AR594" s="9"/>
      <c r="AS594" s="9"/>
      <c r="AT594" s="9"/>
      <c r="AU594" s="9"/>
      <c r="AV594" s="49"/>
      <c r="AW594" s="49"/>
      <c r="AX594" s="49"/>
      <c r="AY594" s="49"/>
      <c r="AZ594" s="54"/>
      <c r="BA594" s="79"/>
      <c r="BB594" s="79"/>
    </row>
    <row r="595" spans="1:54" ht="16.2" thickBot="1" x14ac:dyDescent="0.35">
      <c r="A595" s="48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106"/>
      <c r="X595" s="106"/>
      <c r="Y595" s="106"/>
      <c r="Z595" s="49"/>
      <c r="AA595" s="9"/>
      <c r="AB595" s="9"/>
      <c r="AC595" s="9"/>
      <c r="AD595" s="49"/>
      <c r="AE595" s="9"/>
      <c r="AF595" s="49"/>
      <c r="AG595" s="49"/>
      <c r="AH595" s="49"/>
      <c r="AI595" s="49"/>
      <c r="AJ595" s="49"/>
      <c r="AK595" s="49"/>
      <c r="AL595" s="49"/>
      <c r="AM595" s="49"/>
      <c r="AN595" s="9"/>
      <c r="AO595" s="9"/>
      <c r="AP595" s="9"/>
      <c r="AQ595" s="9"/>
      <c r="AR595" s="9"/>
      <c r="AS595" s="9"/>
      <c r="AT595" s="9"/>
      <c r="AU595" s="9"/>
      <c r="AV595" s="49"/>
      <c r="AW595" s="49"/>
      <c r="AX595" s="49"/>
      <c r="AY595" s="49"/>
      <c r="AZ595" s="54"/>
      <c r="BA595" s="79"/>
      <c r="BB595" s="79"/>
    </row>
    <row r="596" spans="1:54" ht="16.2" thickBot="1" x14ac:dyDescent="0.35">
      <c r="A596" s="48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106"/>
      <c r="X596" s="106"/>
      <c r="Y596" s="106"/>
      <c r="Z596" s="49"/>
      <c r="AA596" s="9"/>
      <c r="AB596" s="9"/>
      <c r="AC596" s="9"/>
      <c r="AD596" s="49"/>
      <c r="AE596" s="9"/>
      <c r="AF596" s="49"/>
      <c r="AG596" s="49"/>
      <c r="AH596" s="49"/>
      <c r="AI596" s="49"/>
      <c r="AJ596" s="49"/>
      <c r="AK596" s="49"/>
      <c r="AL596" s="49"/>
      <c r="AM596" s="49"/>
      <c r="AN596" s="9"/>
      <c r="AO596" s="9"/>
      <c r="AP596" s="9"/>
      <c r="AQ596" s="9"/>
      <c r="AR596" s="9"/>
      <c r="AS596" s="9"/>
      <c r="AT596" s="9"/>
      <c r="AU596" s="9"/>
      <c r="AV596" s="49"/>
      <c r="AW596" s="49"/>
      <c r="AX596" s="49"/>
      <c r="AY596" s="49"/>
      <c r="AZ596" s="54"/>
      <c r="BA596" s="79"/>
      <c r="BB596" s="79"/>
    </row>
    <row r="597" spans="1:54" ht="16.2" thickBot="1" x14ac:dyDescent="0.35">
      <c r="A597" s="48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106"/>
      <c r="X597" s="106"/>
      <c r="Y597" s="106"/>
      <c r="Z597" s="49"/>
      <c r="AA597" s="9"/>
      <c r="AB597" s="9"/>
      <c r="AC597" s="9"/>
      <c r="AD597" s="49"/>
      <c r="AE597" s="9"/>
      <c r="AF597" s="49"/>
      <c r="AG597" s="49"/>
      <c r="AH597" s="49"/>
      <c r="AI597" s="49"/>
      <c r="AJ597" s="49"/>
      <c r="AK597" s="49"/>
      <c r="AL597" s="49"/>
      <c r="AM597" s="49"/>
      <c r="AN597" s="9"/>
      <c r="AO597" s="9"/>
      <c r="AP597" s="9"/>
      <c r="AQ597" s="9"/>
      <c r="AR597" s="9"/>
      <c r="AS597" s="9"/>
      <c r="AT597" s="9"/>
      <c r="AU597" s="9"/>
      <c r="AV597" s="49"/>
      <c r="AW597" s="49"/>
      <c r="AX597" s="49"/>
      <c r="AY597" s="49"/>
      <c r="AZ597" s="54"/>
      <c r="BA597" s="79"/>
      <c r="BB597" s="79"/>
    </row>
    <row r="598" spans="1:54" ht="16.2" thickBot="1" x14ac:dyDescent="0.35">
      <c r="A598" s="48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106"/>
      <c r="X598" s="106"/>
      <c r="Y598" s="106"/>
      <c r="Z598" s="49"/>
      <c r="AA598" s="9"/>
      <c r="AB598" s="9"/>
      <c r="AC598" s="9"/>
      <c r="AD598" s="49"/>
      <c r="AE598" s="9"/>
      <c r="AF598" s="49"/>
      <c r="AG598" s="49"/>
      <c r="AH598" s="49"/>
      <c r="AI598" s="49"/>
      <c r="AJ598" s="49"/>
      <c r="AK598" s="49"/>
      <c r="AL598" s="49"/>
      <c r="AM598" s="49"/>
      <c r="AN598" s="9"/>
      <c r="AO598" s="9"/>
      <c r="AP598" s="9"/>
      <c r="AQ598" s="9"/>
      <c r="AR598" s="9"/>
      <c r="AS598" s="9"/>
      <c r="AT598" s="9"/>
      <c r="AU598" s="9"/>
      <c r="AV598" s="49"/>
      <c r="AW598" s="49"/>
      <c r="AX598" s="49"/>
      <c r="AY598" s="49"/>
      <c r="AZ598" s="54"/>
      <c r="BA598" s="79"/>
      <c r="BB598" s="79"/>
    </row>
    <row r="599" spans="1:54" ht="16.2" thickBot="1" x14ac:dyDescent="0.35">
      <c r="A599" s="48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106"/>
      <c r="X599" s="106"/>
      <c r="Y599" s="106"/>
      <c r="Z599" s="49"/>
      <c r="AA599" s="9"/>
      <c r="AB599" s="9"/>
      <c r="AC599" s="9"/>
      <c r="AD599" s="49"/>
      <c r="AE599" s="9"/>
      <c r="AF599" s="49"/>
      <c r="AG599" s="49"/>
      <c r="AH599" s="49"/>
      <c r="AI599" s="49"/>
      <c r="AJ599" s="49"/>
      <c r="AK599" s="49"/>
      <c r="AL599" s="49"/>
      <c r="AM599" s="49"/>
      <c r="AN599" s="9"/>
      <c r="AO599" s="9"/>
      <c r="AP599" s="9"/>
      <c r="AQ599" s="9"/>
      <c r="AR599" s="9"/>
      <c r="AS599" s="9"/>
      <c r="AT599" s="9"/>
      <c r="AU599" s="9"/>
      <c r="AV599" s="49"/>
      <c r="AW599" s="49"/>
      <c r="AX599" s="49"/>
      <c r="AY599" s="49"/>
      <c r="AZ599" s="54"/>
      <c r="BA599" s="79"/>
      <c r="BB599" s="79"/>
    </row>
    <row r="600" spans="1:54" ht="16.2" thickBot="1" x14ac:dyDescent="0.35">
      <c r="A600" s="48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106"/>
      <c r="X600" s="106"/>
      <c r="Y600" s="106"/>
      <c r="Z600" s="49"/>
      <c r="AA600" s="9"/>
      <c r="AB600" s="9"/>
      <c r="AC600" s="9"/>
      <c r="AD600" s="49"/>
      <c r="AE600" s="9"/>
      <c r="AF600" s="49"/>
      <c r="AG600" s="49"/>
      <c r="AH600" s="49"/>
      <c r="AI600" s="49"/>
      <c r="AJ600" s="49"/>
      <c r="AK600" s="49"/>
      <c r="AL600" s="49"/>
      <c r="AM600" s="49"/>
      <c r="AN600" s="9"/>
      <c r="AO600" s="9"/>
      <c r="AP600" s="9"/>
      <c r="AQ600" s="9"/>
      <c r="AR600" s="9"/>
      <c r="AS600" s="9"/>
      <c r="AT600" s="9"/>
      <c r="AU600" s="9"/>
      <c r="AV600" s="49"/>
      <c r="AW600" s="49"/>
      <c r="AX600" s="49"/>
      <c r="AY600" s="49"/>
      <c r="AZ600" s="54"/>
      <c r="BA600" s="79"/>
      <c r="BB600" s="79"/>
    </row>
    <row r="601" spans="1:54" ht="16.2" thickBot="1" x14ac:dyDescent="0.35">
      <c r="A601" s="48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106"/>
      <c r="X601" s="106"/>
      <c r="Y601" s="106"/>
      <c r="Z601" s="49"/>
      <c r="AA601" s="9"/>
      <c r="AB601" s="9"/>
      <c r="AC601" s="9"/>
      <c r="AD601" s="49"/>
      <c r="AE601" s="9"/>
      <c r="AF601" s="49"/>
      <c r="AG601" s="49"/>
      <c r="AH601" s="49"/>
      <c r="AI601" s="49"/>
      <c r="AJ601" s="49"/>
      <c r="AK601" s="49"/>
      <c r="AL601" s="49"/>
      <c r="AM601" s="49"/>
      <c r="AN601" s="9"/>
      <c r="AO601" s="9"/>
      <c r="AP601" s="9"/>
      <c r="AQ601" s="9"/>
      <c r="AR601" s="9"/>
      <c r="AS601" s="9"/>
      <c r="AT601" s="9"/>
      <c r="AU601" s="9"/>
      <c r="AV601" s="49"/>
      <c r="AW601" s="49"/>
      <c r="AX601" s="49"/>
      <c r="AY601" s="49"/>
      <c r="AZ601" s="54"/>
      <c r="BA601" s="79"/>
      <c r="BB601" s="79"/>
    </row>
    <row r="602" spans="1:54" ht="16.2" thickBot="1" x14ac:dyDescent="0.35">
      <c r="A602" s="48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106"/>
      <c r="X602" s="106"/>
      <c r="Y602" s="106"/>
      <c r="Z602" s="49"/>
      <c r="AA602" s="9"/>
      <c r="AB602" s="9"/>
      <c r="AC602" s="9"/>
      <c r="AD602" s="49"/>
      <c r="AE602" s="9"/>
      <c r="AF602" s="49"/>
      <c r="AG602" s="49"/>
      <c r="AH602" s="49"/>
      <c r="AI602" s="49"/>
      <c r="AJ602" s="49"/>
      <c r="AK602" s="49"/>
      <c r="AL602" s="49"/>
      <c r="AM602" s="49"/>
      <c r="AN602" s="9"/>
      <c r="AO602" s="9"/>
      <c r="AP602" s="9"/>
      <c r="AQ602" s="9"/>
      <c r="AR602" s="9"/>
      <c r="AS602" s="9"/>
      <c r="AT602" s="9"/>
      <c r="AU602" s="9"/>
      <c r="AV602" s="49"/>
      <c r="AW602" s="49"/>
      <c r="AX602" s="49"/>
      <c r="AY602" s="49"/>
      <c r="AZ602" s="54"/>
      <c r="BA602" s="79"/>
      <c r="BB602" s="79"/>
    </row>
    <row r="603" spans="1:54" ht="16.2" thickBot="1" x14ac:dyDescent="0.35">
      <c r="A603" s="48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106"/>
      <c r="X603" s="106"/>
      <c r="Y603" s="106"/>
      <c r="Z603" s="49"/>
      <c r="AA603" s="9"/>
      <c r="AB603" s="9"/>
      <c r="AC603" s="9"/>
      <c r="AD603" s="49"/>
      <c r="AE603" s="9"/>
      <c r="AF603" s="49"/>
      <c r="AG603" s="49"/>
      <c r="AH603" s="49"/>
      <c r="AI603" s="49"/>
      <c r="AJ603" s="49"/>
      <c r="AK603" s="49"/>
      <c r="AL603" s="49"/>
      <c r="AM603" s="49"/>
      <c r="AN603" s="9"/>
      <c r="AO603" s="9"/>
      <c r="AP603" s="9"/>
      <c r="AQ603" s="9"/>
      <c r="AR603" s="9"/>
      <c r="AS603" s="9"/>
      <c r="AT603" s="9"/>
      <c r="AU603" s="9"/>
      <c r="AV603" s="49"/>
      <c r="AW603" s="49"/>
      <c r="AX603" s="49"/>
      <c r="AY603" s="49"/>
      <c r="AZ603" s="54"/>
      <c r="BA603" s="79"/>
      <c r="BB603" s="79"/>
    </row>
    <row r="604" spans="1:54" ht="16.2" thickBot="1" x14ac:dyDescent="0.35">
      <c r="A604" s="48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106"/>
      <c r="X604" s="106"/>
      <c r="Y604" s="106"/>
      <c r="Z604" s="49"/>
      <c r="AA604" s="9"/>
      <c r="AB604" s="9"/>
      <c r="AC604" s="9"/>
      <c r="AD604" s="49"/>
      <c r="AE604" s="9"/>
      <c r="AF604" s="49"/>
      <c r="AG604" s="49"/>
      <c r="AH604" s="49"/>
      <c r="AI604" s="49"/>
      <c r="AJ604" s="49"/>
      <c r="AK604" s="49"/>
      <c r="AL604" s="49"/>
      <c r="AM604" s="49"/>
      <c r="AN604" s="9"/>
      <c r="AO604" s="9"/>
      <c r="AP604" s="9"/>
      <c r="AQ604" s="9"/>
      <c r="AR604" s="9"/>
      <c r="AS604" s="9"/>
      <c r="AT604" s="9"/>
      <c r="AU604" s="9"/>
      <c r="AV604" s="49"/>
      <c r="AW604" s="49"/>
      <c r="AX604" s="49"/>
      <c r="AY604" s="49"/>
      <c r="AZ604" s="54"/>
      <c r="BA604" s="79"/>
      <c r="BB604" s="79"/>
    </row>
    <row r="605" spans="1:54" ht="16.2" thickBot="1" x14ac:dyDescent="0.35">
      <c r="A605" s="48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106"/>
      <c r="X605" s="106"/>
      <c r="Y605" s="106"/>
      <c r="Z605" s="49"/>
      <c r="AA605" s="9"/>
      <c r="AB605" s="9"/>
      <c r="AC605" s="9"/>
      <c r="AD605" s="49"/>
      <c r="AE605" s="9"/>
      <c r="AF605" s="49"/>
      <c r="AG605" s="49"/>
      <c r="AH605" s="49"/>
      <c r="AI605" s="49"/>
      <c r="AJ605" s="49"/>
      <c r="AK605" s="49"/>
      <c r="AL605" s="49"/>
      <c r="AM605" s="49"/>
      <c r="AN605" s="9"/>
      <c r="AO605" s="9"/>
      <c r="AP605" s="9"/>
      <c r="AQ605" s="9"/>
      <c r="AR605" s="9"/>
      <c r="AS605" s="9"/>
      <c r="AT605" s="9"/>
      <c r="AU605" s="9"/>
      <c r="AV605" s="49"/>
      <c r="AW605" s="49"/>
      <c r="AX605" s="49"/>
      <c r="AY605" s="49"/>
      <c r="AZ605" s="54"/>
      <c r="BA605" s="79"/>
      <c r="BB605" s="79"/>
    </row>
    <row r="606" spans="1:54" ht="16.2" thickBot="1" x14ac:dyDescent="0.35">
      <c r="A606" s="48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106"/>
      <c r="X606" s="106"/>
      <c r="Y606" s="106"/>
      <c r="Z606" s="49"/>
      <c r="AA606" s="9"/>
      <c r="AB606" s="9"/>
      <c r="AC606" s="9"/>
      <c r="AD606" s="49"/>
      <c r="AE606" s="9"/>
      <c r="AF606" s="49"/>
      <c r="AG606" s="49"/>
      <c r="AH606" s="49"/>
      <c r="AI606" s="49"/>
      <c r="AJ606" s="49"/>
      <c r="AK606" s="49"/>
      <c r="AL606" s="49"/>
      <c r="AM606" s="49"/>
      <c r="AN606" s="9"/>
      <c r="AO606" s="9"/>
      <c r="AP606" s="9"/>
      <c r="AQ606" s="9"/>
      <c r="AR606" s="9"/>
      <c r="AS606" s="9"/>
      <c r="AT606" s="9"/>
      <c r="AU606" s="9"/>
      <c r="AV606" s="49"/>
      <c r="AW606" s="49"/>
      <c r="AX606" s="49"/>
      <c r="AY606" s="49"/>
      <c r="AZ606" s="54"/>
      <c r="BA606" s="79"/>
      <c r="BB606" s="79"/>
    </row>
    <row r="607" spans="1:54" ht="16.2" thickBot="1" x14ac:dyDescent="0.35">
      <c r="A607" s="48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106"/>
      <c r="X607" s="106"/>
      <c r="Y607" s="106"/>
      <c r="Z607" s="49"/>
      <c r="AA607" s="9"/>
      <c r="AB607" s="9"/>
      <c r="AC607" s="9"/>
      <c r="AD607" s="49"/>
      <c r="AE607" s="9"/>
      <c r="AF607" s="49"/>
      <c r="AG607" s="49"/>
      <c r="AH607" s="49"/>
      <c r="AI607" s="49"/>
      <c r="AJ607" s="49"/>
      <c r="AK607" s="49"/>
      <c r="AL607" s="49"/>
      <c r="AM607" s="49"/>
      <c r="AN607" s="9"/>
      <c r="AO607" s="9"/>
      <c r="AP607" s="9"/>
      <c r="AQ607" s="9"/>
      <c r="AR607" s="9"/>
      <c r="AS607" s="9"/>
      <c r="AT607" s="9"/>
      <c r="AU607" s="9"/>
      <c r="AV607" s="49"/>
      <c r="AW607" s="49"/>
      <c r="AX607" s="49"/>
      <c r="AY607" s="49"/>
      <c r="AZ607" s="54"/>
      <c r="BA607" s="79"/>
      <c r="BB607" s="79"/>
    </row>
    <row r="608" spans="1:54" ht="16.2" thickBot="1" x14ac:dyDescent="0.35">
      <c r="A608" s="48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106"/>
      <c r="X608" s="106"/>
      <c r="Y608" s="106"/>
      <c r="Z608" s="49"/>
      <c r="AA608" s="9"/>
      <c r="AB608" s="9"/>
      <c r="AC608" s="9"/>
      <c r="AD608" s="49"/>
      <c r="AE608" s="9"/>
      <c r="AF608" s="49"/>
      <c r="AG608" s="49"/>
      <c r="AH608" s="49"/>
      <c r="AI608" s="49"/>
      <c r="AJ608" s="49"/>
      <c r="AK608" s="49"/>
      <c r="AL608" s="49"/>
      <c r="AM608" s="49"/>
      <c r="AN608" s="9"/>
      <c r="AO608" s="9"/>
      <c r="AP608" s="9"/>
      <c r="AQ608" s="9"/>
      <c r="AR608" s="9"/>
      <c r="AS608" s="9"/>
      <c r="AT608" s="9"/>
      <c r="AU608" s="9"/>
      <c r="AV608" s="49"/>
      <c r="AW608" s="49"/>
      <c r="AX608" s="49"/>
      <c r="AY608" s="49"/>
      <c r="AZ608" s="54"/>
      <c r="BA608" s="79"/>
      <c r="BB608" s="79"/>
    </row>
    <row r="609" spans="1:54" ht="16.2" thickBot="1" x14ac:dyDescent="0.35">
      <c r="A609" s="48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106"/>
      <c r="X609" s="106"/>
      <c r="Y609" s="106"/>
      <c r="Z609" s="49"/>
      <c r="AA609" s="9"/>
      <c r="AB609" s="9"/>
      <c r="AC609" s="9"/>
      <c r="AD609" s="49"/>
      <c r="AE609" s="9"/>
      <c r="AF609" s="49"/>
      <c r="AG609" s="49"/>
      <c r="AH609" s="49"/>
      <c r="AI609" s="49"/>
      <c r="AJ609" s="49"/>
      <c r="AK609" s="49"/>
      <c r="AL609" s="49"/>
      <c r="AM609" s="49"/>
      <c r="AN609" s="9"/>
      <c r="AO609" s="9"/>
      <c r="AP609" s="9"/>
      <c r="AQ609" s="9"/>
      <c r="AR609" s="9"/>
      <c r="AS609" s="9"/>
      <c r="AT609" s="9"/>
      <c r="AU609" s="9"/>
      <c r="AV609" s="49"/>
      <c r="AW609" s="49"/>
      <c r="AX609" s="49"/>
      <c r="AY609" s="49"/>
      <c r="AZ609" s="54"/>
      <c r="BA609" s="79"/>
      <c r="BB609" s="79"/>
    </row>
    <row r="610" spans="1:54" ht="16.2" thickBot="1" x14ac:dyDescent="0.35">
      <c r="A610" s="48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106"/>
      <c r="X610" s="106"/>
      <c r="Y610" s="106"/>
      <c r="Z610" s="49"/>
      <c r="AA610" s="9"/>
      <c r="AB610" s="9"/>
      <c r="AC610" s="9"/>
      <c r="AD610" s="49"/>
      <c r="AE610" s="9"/>
      <c r="AF610" s="49"/>
      <c r="AG610" s="49"/>
      <c r="AH610" s="49"/>
      <c r="AI610" s="49"/>
      <c r="AJ610" s="49"/>
      <c r="AK610" s="49"/>
      <c r="AL610" s="49"/>
      <c r="AM610" s="49"/>
      <c r="AN610" s="9"/>
      <c r="AO610" s="9"/>
      <c r="AP610" s="9"/>
      <c r="AQ610" s="9"/>
      <c r="AR610" s="9"/>
      <c r="AS610" s="9"/>
      <c r="AT610" s="9"/>
      <c r="AU610" s="9"/>
      <c r="AV610" s="49"/>
      <c r="AW610" s="49"/>
      <c r="AX610" s="49"/>
      <c r="AY610" s="49"/>
      <c r="AZ610" s="54"/>
      <c r="BA610" s="79"/>
      <c r="BB610" s="79"/>
    </row>
    <row r="611" spans="1:54" ht="16.2" thickBot="1" x14ac:dyDescent="0.35">
      <c r="A611" s="48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106"/>
      <c r="X611" s="106"/>
      <c r="Y611" s="106"/>
      <c r="Z611" s="49"/>
      <c r="AA611" s="9"/>
      <c r="AB611" s="9"/>
      <c r="AC611" s="9"/>
      <c r="AD611" s="49"/>
      <c r="AE611" s="9"/>
      <c r="AF611" s="49"/>
      <c r="AG611" s="49"/>
      <c r="AH611" s="49"/>
      <c r="AI611" s="49"/>
      <c r="AJ611" s="49"/>
      <c r="AK611" s="49"/>
      <c r="AL611" s="49"/>
      <c r="AM611" s="49"/>
      <c r="AN611" s="9"/>
      <c r="AO611" s="9"/>
      <c r="AP611" s="9"/>
      <c r="AQ611" s="9"/>
      <c r="AR611" s="9"/>
      <c r="AS611" s="9"/>
      <c r="AT611" s="9"/>
      <c r="AU611" s="9"/>
      <c r="AV611" s="49"/>
      <c r="AW611" s="49"/>
      <c r="AX611" s="49"/>
      <c r="AY611" s="49"/>
      <c r="AZ611" s="54"/>
      <c r="BA611" s="79"/>
      <c r="BB611" s="79"/>
    </row>
    <row r="612" spans="1:54" ht="16.2" thickBot="1" x14ac:dyDescent="0.35">
      <c r="A612" s="48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106"/>
      <c r="X612" s="106"/>
      <c r="Y612" s="106"/>
      <c r="Z612" s="49"/>
      <c r="AA612" s="9"/>
      <c r="AB612" s="9"/>
      <c r="AC612" s="9"/>
      <c r="AD612" s="49"/>
      <c r="AE612" s="9"/>
      <c r="AF612" s="49"/>
      <c r="AG612" s="49"/>
      <c r="AH612" s="49"/>
      <c r="AI612" s="49"/>
      <c r="AJ612" s="49"/>
      <c r="AK612" s="49"/>
      <c r="AL612" s="49"/>
      <c r="AM612" s="49"/>
      <c r="AN612" s="9"/>
      <c r="AO612" s="9"/>
      <c r="AP612" s="9"/>
      <c r="AQ612" s="9"/>
      <c r="AR612" s="9"/>
      <c r="AS612" s="9"/>
      <c r="AT612" s="9"/>
      <c r="AU612" s="9"/>
      <c r="AV612" s="49"/>
      <c r="AW612" s="49"/>
      <c r="AX612" s="49"/>
      <c r="AY612" s="49"/>
      <c r="AZ612" s="54"/>
      <c r="BA612" s="79"/>
      <c r="BB612" s="79"/>
    </row>
    <row r="613" spans="1:54" ht="16.2" thickBot="1" x14ac:dyDescent="0.35">
      <c r="A613" s="48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106"/>
      <c r="X613" s="106"/>
      <c r="Y613" s="106"/>
      <c r="Z613" s="49"/>
      <c r="AA613" s="9"/>
      <c r="AB613" s="9"/>
      <c r="AC613" s="9"/>
      <c r="AD613" s="49"/>
      <c r="AE613" s="9"/>
      <c r="AF613" s="49"/>
      <c r="AG613" s="49"/>
      <c r="AH613" s="49"/>
      <c r="AI613" s="49"/>
      <c r="AJ613" s="49"/>
      <c r="AK613" s="49"/>
      <c r="AL613" s="49"/>
      <c r="AM613" s="49"/>
      <c r="AN613" s="9"/>
      <c r="AO613" s="9"/>
      <c r="AP613" s="9"/>
      <c r="AQ613" s="9"/>
      <c r="AR613" s="9"/>
      <c r="AS613" s="9"/>
      <c r="AT613" s="9"/>
      <c r="AU613" s="9"/>
      <c r="AV613" s="49"/>
      <c r="AW613" s="49"/>
      <c r="AX613" s="49"/>
      <c r="AY613" s="49"/>
      <c r="AZ613" s="54"/>
      <c r="BA613" s="79"/>
      <c r="BB613" s="79"/>
    </row>
    <row r="614" spans="1:54" ht="16.2" thickBot="1" x14ac:dyDescent="0.35">
      <c r="A614" s="48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106"/>
      <c r="X614" s="106"/>
      <c r="Y614" s="106"/>
      <c r="Z614" s="49"/>
      <c r="AA614" s="9"/>
      <c r="AB614" s="9"/>
      <c r="AC614" s="9"/>
      <c r="AD614" s="49"/>
      <c r="AE614" s="9"/>
      <c r="AF614" s="49"/>
      <c r="AG614" s="49"/>
      <c r="AH614" s="49"/>
      <c r="AI614" s="49"/>
      <c r="AJ614" s="49"/>
      <c r="AK614" s="49"/>
      <c r="AL614" s="49"/>
      <c r="AM614" s="49"/>
      <c r="AN614" s="9"/>
      <c r="AO614" s="9"/>
      <c r="AP614" s="9"/>
      <c r="AQ614" s="9"/>
      <c r="AR614" s="9"/>
      <c r="AS614" s="9"/>
      <c r="AT614" s="9"/>
      <c r="AU614" s="9"/>
      <c r="AV614" s="49"/>
      <c r="AW614" s="49"/>
      <c r="AX614" s="49"/>
      <c r="AY614" s="49"/>
      <c r="AZ614" s="54"/>
      <c r="BA614" s="79"/>
      <c r="BB614" s="79"/>
    </row>
    <row r="615" spans="1:54" ht="16.2" thickBot="1" x14ac:dyDescent="0.3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106"/>
      <c r="X615" s="106"/>
      <c r="Y615" s="106"/>
      <c r="Z615" s="49"/>
      <c r="AA615" s="9"/>
      <c r="AB615" s="9"/>
      <c r="AC615" s="9"/>
      <c r="AD615" s="49"/>
      <c r="AE615" s="9"/>
      <c r="AF615" s="49"/>
      <c r="AG615" s="49"/>
      <c r="AH615" s="49"/>
      <c r="AI615" s="49"/>
      <c r="AJ615" s="49"/>
      <c r="AK615" s="49"/>
      <c r="AL615" s="49"/>
      <c r="AM615" s="49"/>
      <c r="AN615" s="9"/>
      <c r="AO615" s="9"/>
      <c r="AP615" s="9"/>
      <c r="AQ615" s="9"/>
      <c r="AR615" s="9"/>
      <c r="AS615" s="9"/>
      <c r="AT615" s="9"/>
      <c r="AU615" s="9"/>
      <c r="AV615" s="49"/>
      <c r="AW615" s="49"/>
      <c r="AX615" s="49"/>
      <c r="AY615" s="49"/>
      <c r="AZ615" s="54"/>
      <c r="BA615" s="79"/>
      <c r="BB615" s="79"/>
    </row>
    <row r="616" spans="1:54" ht="16.2" thickBot="1" x14ac:dyDescent="0.35">
      <c r="A616" s="48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106"/>
      <c r="X616" s="106"/>
      <c r="Y616" s="106"/>
      <c r="Z616" s="49"/>
      <c r="AA616" s="9"/>
      <c r="AB616" s="9"/>
      <c r="AC616" s="9"/>
      <c r="AD616" s="49"/>
      <c r="AE616" s="9"/>
      <c r="AF616" s="49"/>
      <c r="AG616" s="49"/>
      <c r="AH616" s="49"/>
      <c r="AI616" s="49"/>
      <c r="AJ616" s="49"/>
      <c r="AK616" s="49"/>
      <c r="AL616" s="49"/>
      <c r="AM616" s="49"/>
      <c r="AN616" s="9"/>
      <c r="AO616" s="9"/>
      <c r="AP616" s="9"/>
      <c r="AQ616" s="9"/>
      <c r="AR616" s="9"/>
      <c r="AS616" s="9"/>
      <c r="AT616" s="9"/>
      <c r="AU616" s="9"/>
      <c r="AV616" s="49"/>
      <c r="AW616" s="49"/>
      <c r="AX616" s="49"/>
      <c r="AY616" s="49"/>
      <c r="AZ616" s="54"/>
      <c r="BA616" s="79"/>
      <c r="BB616" s="79"/>
    </row>
    <row r="617" spans="1:54" ht="16.2" thickBot="1" x14ac:dyDescent="0.35">
      <c r="A617" s="48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106"/>
      <c r="X617" s="106"/>
      <c r="Y617" s="106"/>
      <c r="Z617" s="49"/>
      <c r="AA617" s="9"/>
      <c r="AB617" s="9"/>
      <c r="AC617" s="9"/>
      <c r="AD617" s="49"/>
      <c r="AE617" s="9"/>
      <c r="AF617" s="49"/>
      <c r="AG617" s="49"/>
      <c r="AH617" s="49"/>
      <c r="AI617" s="49"/>
      <c r="AJ617" s="49"/>
      <c r="AK617" s="49"/>
      <c r="AL617" s="49"/>
      <c r="AM617" s="49"/>
      <c r="AN617" s="9"/>
      <c r="AO617" s="9"/>
      <c r="AP617" s="9"/>
      <c r="AQ617" s="9"/>
      <c r="AR617" s="9"/>
      <c r="AS617" s="9"/>
      <c r="AT617" s="9"/>
      <c r="AU617" s="9"/>
      <c r="AV617" s="49"/>
      <c r="AW617" s="49"/>
      <c r="AX617" s="49"/>
      <c r="AY617" s="49"/>
      <c r="AZ617" s="54"/>
      <c r="BA617" s="79"/>
      <c r="BB617" s="79"/>
    </row>
    <row r="618" spans="1:54" ht="16.2" thickBot="1" x14ac:dyDescent="0.35">
      <c r="A618" s="48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106"/>
      <c r="X618" s="106"/>
      <c r="Y618" s="106"/>
      <c r="Z618" s="49"/>
      <c r="AA618" s="9"/>
      <c r="AB618" s="9"/>
      <c r="AC618" s="9"/>
      <c r="AD618" s="49"/>
      <c r="AE618" s="9"/>
      <c r="AF618" s="49"/>
      <c r="AG618" s="49"/>
      <c r="AH618" s="49"/>
      <c r="AI618" s="49"/>
      <c r="AJ618" s="49"/>
      <c r="AK618" s="49"/>
      <c r="AL618" s="49"/>
      <c r="AM618" s="49"/>
      <c r="AN618" s="9"/>
      <c r="AO618" s="9"/>
      <c r="AP618" s="9"/>
      <c r="AQ618" s="9"/>
      <c r="AR618" s="9"/>
      <c r="AS618" s="9"/>
      <c r="AT618" s="9"/>
      <c r="AU618" s="9"/>
      <c r="AV618" s="49"/>
      <c r="AW618" s="49"/>
      <c r="AX618" s="49"/>
      <c r="AY618" s="49"/>
      <c r="AZ618" s="54"/>
      <c r="BA618" s="79"/>
      <c r="BB618" s="79"/>
    </row>
    <row r="619" spans="1:54" ht="16.2" thickBot="1" x14ac:dyDescent="0.35">
      <c r="A619" s="48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106"/>
      <c r="X619" s="106"/>
      <c r="Y619" s="106"/>
      <c r="Z619" s="49"/>
      <c r="AA619" s="9"/>
      <c r="AB619" s="9"/>
      <c r="AC619" s="9"/>
      <c r="AD619" s="49"/>
      <c r="AE619" s="9"/>
      <c r="AF619" s="49"/>
      <c r="AG619" s="49"/>
      <c r="AH619" s="49"/>
      <c r="AI619" s="49"/>
      <c r="AJ619" s="49"/>
      <c r="AK619" s="49"/>
      <c r="AL619" s="49"/>
      <c r="AM619" s="49"/>
      <c r="AN619" s="9"/>
      <c r="AO619" s="9"/>
      <c r="AP619" s="9"/>
      <c r="AQ619" s="9"/>
      <c r="AR619" s="9"/>
      <c r="AS619" s="9"/>
      <c r="AT619" s="9"/>
      <c r="AU619" s="9"/>
      <c r="AV619" s="49"/>
      <c r="AW619" s="49"/>
      <c r="AX619" s="49"/>
      <c r="AY619" s="49"/>
      <c r="AZ619" s="54"/>
      <c r="BA619" s="79"/>
      <c r="BB619" s="79"/>
    </row>
    <row r="620" spans="1:54" ht="16.2" thickBot="1" x14ac:dyDescent="0.35">
      <c r="A620" s="48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106"/>
      <c r="X620" s="106"/>
      <c r="Y620" s="106"/>
      <c r="Z620" s="49"/>
      <c r="AA620" s="9"/>
      <c r="AB620" s="9"/>
      <c r="AC620" s="9"/>
      <c r="AD620" s="49"/>
      <c r="AE620" s="9"/>
      <c r="AF620" s="49"/>
      <c r="AG620" s="49"/>
      <c r="AH620" s="49"/>
      <c r="AI620" s="49"/>
      <c r="AJ620" s="49"/>
      <c r="AK620" s="49"/>
      <c r="AL620" s="49"/>
      <c r="AM620" s="49"/>
      <c r="AN620" s="9"/>
      <c r="AO620" s="9"/>
      <c r="AP620" s="9"/>
      <c r="AQ620" s="9"/>
      <c r="AR620" s="9"/>
      <c r="AS620" s="9"/>
      <c r="AT620" s="9"/>
      <c r="AU620" s="9"/>
      <c r="AV620" s="49"/>
      <c r="AW620" s="49"/>
      <c r="AX620" s="49"/>
      <c r="AY620" s="49"/>
      <c r="AZ620" s="54"/>
      <c r="BA620" s="79"/>
      <c r="BB620" s="79"/>
    </row>
    <row r="621" spans="1:54" ht="16.2" thickBot="1" x14ac:dyDescent="0.35">
      <c r="A621" s="48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106"/>
      <c r="X621" s="106"/>
      <c r="Y621" s="106"/>
      <c r="Z621" s="49"/>
      <c r="AA621" s="9"/>
      <c r="AB621" s="9"/>
      <c r="AC621" s="9"/>
      <c r="AD621" s="49"/>
      <c r="AE621" s="9"/>
      <c r="AF621" s="49"/>
      <c r="AG621" s="49"/>
      <c r="AH621" s="49"/>
      <c r="AI621" s="49"/>
      <c r="AJ621" s="49"/>
      <c r="AK621" s="49"/>
      <c r="AL621" s="49"/>
      <c r="AM621" s="49"/>
      <c r="AN621" s="9"/>
      <c r="AO621" s="9"/>
      <c r="AP621" s="9"/>
      <c r="AQ621" s="9"/>
      <c r="AR621" s="9"/>
      <c r="AS621" s="9"/>
      <c r="AT621" s="9"/>
      <c r="AU621" s="9"/>
      <c r="AV621" s="49"/>
      <c r="AW621" s="49"/>
      <c r="AX621" s="49"/>
      <c r="AY621" s="49"/>
      <c r="AZ621" s="54"/>
      <c r="BA621" s="79"/>
      <c r="BB621" s="79"/>
    </row>
    <row r="622" spans="1:54" ht="16.2" thickBot="1" x14ac:dyDescent="0.35">
      <c r="A622" s="48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106"/>
      <c r="X622" s="106"/>
      <c r="Y622" s="106"/>
      <c r="Z622" s="49"/>
      <c r="AA622" s="9"/>
      <c r="AB622" s="9"/>
      <c r="AC622" s="9"/>
      <c r="AD622" s="49"/>
      <c r="AE622" s="9"/>
      <c r="AF622" s="49"/>
      <c r="AG622" s="49"/>
      <c r="AH622" s="49"/>
      <c r="AI622" s="49"/>
      <c r="AJ622" s="49"/>
      <c r="AK622" s="49"/>
      <c r="AL622" s="49"/>
      <c r="AM622" s="49"/>
      <c r="AN622" s="9"/>
      <c r="AO622" s="9"/>
      <c r="AP622" s="9"/>
      <c r="AQ622" s="9"/>
      <c r="AR622" s="9"/>
      <c r="AS622" s="9"/>
      <c r="AT622" s="9"/>
      <c r="AU622" s="9"/>
      <c r="AV622" s="49"/>
      <c r="AW622" s="49"/>
      <c r="AX622" s="49"/>
      <c r="AY622" s="49"/>
      <c r="AZ622" s="54"/>
      <c r="BA622" s="79"/>
      <c r="BB622" s="79"/>
    </row>
    <row r="623" spans="1:54" ht="16.2" thickBot="1" x14ac:dyDescent="0.35">
      <c r="A623" s="48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106"/>
      <c r="X623" s="106"/>
      <c r="Y623" s="106"/>
      <c r="Z623" s="49"/>
      <c r="AA623" s="9"/>
      <c r="AB623" s="9"/>
      <c r="AC623" s="9"/>
      <c r="AD623" s="49"/>
      <c r="AE623" s="9"/>
      <c r="AF623" s="49"/>
      <c r="AG623" s="49"/>
      <c r="AH623" s="49"/>
      <c r="AI623" s="49"/>
      <c r="AJ623" s="49"/>
      <c r="AK623" s="49"/>
      <c r="AL623" s="49"/>
      <c r="AM623" s="49"/>
      <c r="AN623" s="9"/>
      <c r="AO623" s="9"/>
      <c r="AP623" s="9"/>
      <c r="AQ623" s="9"/>
      <c r="AR623" s="9"/>
      <c r="AS623" s="9"/>
      <c r="AT623" s="9"/>
      <c r="AU623" s="9"/>
      <c r="AV623" s="49"/>
      <c r="AW623" s="49"/>
      <c r="AX623" s="49"/>
      <c r="AY623" s="49"/>
      <c r="AZ623" s="54"/>
      <c r="BA623" s="79"/>
      <c r="BB623" s="79"/>
    </row>
    <row r="624" spans="1:54" ht="16.2" thickBot="1" x14ac:dyDescent="0.35">
      <c r="A624" s="48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106"/>
      <c r="X624" s="106"/>
      <c r="Y624" s="106"/>
      <c r="Z624" s="49"/>
      <c r="AA624" s="9"/>
      <c r="AB624" s="9"/>
      <c r="AC624" s="9"/>
      <c r="AD624" s="49"/>
      <c r="AE624" s="9"/>
      <c r="AF624" s="49"/>
      <c r="AG624" s="49"/>
      <c r="AH624" s="49"/>
      <c r="AI624" s="49"/>
      <c r="AJ624" s="49"/>
      <c r="AK624" s="49"/>
      <c r="AL624" s="49"/>
      <c r="AM624" s="49"/>
      <c r="AN624" s="9"/>
      <c r="AO624" s="9"/>
      <c r="AP624" s="9"/>
      <c r="AQ624" s="9"/>
      <c r="AR624" s="9"/>
      <c r="AS624" s="9"/>
      <c r="AT624" s="9"/>
      <c r="AU624" s="9"/>
      <c r="AV624" s="49"/>
      <c r="AW624" s="49"/>
      <c r="AX624" s="49"/>
      <c r="AY624" s="49"/>
      <c r="AZ624" s="54"/>
      <c r="BA624" s="79"/>
      <c r="BB624" s="79"/>
    </row>
    <row r="625" spans="1:54" ht="16.2" thickBot="1" x14ac:dyDescent="0.35">
      <c r="A625" s="48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106"/>
      <c r="X625" s="106"/>
      <c r="Y625" s="106"/>
      <c r="Z625" s="49"/>
      <c r="AA625" s="9"/>
      <c r="AB625" s="9"/>
      <c r="AC625" s="9"/>
      <c r="AD625" s="49"/>
      <c r="AE625" s="9"/>
      <c r="AF625" s="49"/>
      <c r="AG625" s="49"/>
      <c r="AH625" s="49"/>
      <c r="AI625" s="49"/>
      <c r="AJ625" s="49"/>
      <c r="AK625" s="49"/>
      <c r="AL625" s="49"/>
      <c r="AM625" s="49"/>
      <c r="AN625" s="9"/>
      <c r="AO625" s="9"/>
      <c r="AP625" s="9"/>
      <c r="AQ625" s="9"/>
      <c r="AR625" s="9"/>
      <c r="AS625" s="9"/>
      <c r="AT625" s="9"/>
      <c r="AU625" s="9"/>
      <c r="AV625" s="49"/>
      <c r="AW625" s="49"/>
      <c r="AX625" s="49"/>
      <c r="AY625" s="49"/>
      <c r="AZ625" s="54"/>
      <c r="BA625" s="79"/>
      <c r="BB625" s="79"/>
    </row>
    <row r="626" spans="1:54" ht="16.2" thickBot="1" x14ac:dyDescent="0.35">
      <c r="A626" s="48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106"/>
      <c r="X626" s="106"/>
      <c r="Y626" s="106"/>
      <c r="Z626" s="49"/>
      <c r="AA626" s="9"/>
      <c r="AB626" s="9"/>
      <c r="AC626" s="9"/>
      <c r="AD626" s="49"/>
      <c r="AE626" s="9"/>
      <c r="AF626" s="49"/>
      <c r="AG626" s="49"/>
      <c r="AH626" s="49"/>
      <c r="AI626" s="49"/>
      <c r="AJ626" s="49"/>
      <c r="AK626" s="49"/>
      <c r="AL626" s="49"/>
      <c r="AM626" s="49"/>
      <c r="AN626" s="9"/>
      <c r="AO626" s="9"/>
      <c r="AP626" s="9"/>
      <c r="AQ626" s="9"/>
      <c r="AR626" s="9"/>
      <c r="AS626" s="9"/>
      <c r="AT626" s="9"/>
      <c r="AU626" s="9"/>
      <c r="AV626" s="49"/>
      <c r="AW626" s="49"/>
      <c r="AX626" s="49"/>
      <c r="AY626" s="49"/>
      <c r="AZ626" s="54"/>
      <c r="BA626" s="79"/>
      <c r="BB626" s="79"/>
    </row>
    <row r="627" spans="1:54" ht="16.2" thickBot="1" x14ac:dyDescent="0.35">
      <c r="A627" s="48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106"/>
      <c r="X627" s="106"/>
      <c r="Y627" s="106"/>
      <c r="Z627" s="49"/>
      <c r="AA627" s="9"/>
      <c r="AB627" s="9"/>
      <c r="AC627" s="9"/>
      <c r="AD627" s="49"/>
      <c r="AE627" s="9"/>
      <c r="AF627" s="49"/>
      <c r="AG627" s="49"/>
      <c r="AH627" s="49"/>
      <c r="AI627" s="49"/>
      <c r="AJ627" s="49"/>
      <c r="AK627" s="49"/>
      <c r="AL627" s="49"/>
      <c r="AM627" s="49"/>
      <c r="AN627" s="9"/>
      <c r="AO627" s="9"/>
      <c r="AP627" s="9"/>
      <c r="AQ627" s="9"/>
      <c r="AR627" s="9"/>
      <c r="AS627" s="9"/>
      <c r="AT627" s="9"/>
      <c r="AU627" s="9"/>
      <c r="AV627" s="49"/>
      <c r="AW627" s="49"/>
      <c r="AX627" s="49"/>
      <c r="AY627" s="49"/>
      <c r="AZ627" s="54"/>
      <c r="BA627" s="79"/>
      <c r="BB627" s="79"/>
    </row>
    <row r="628" spans="1:54" ht="16.2" thickBot="1" x14ac:dyDescent="0.35">
      <c r="A628" s="48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106"/>
      <c r="X628" s="106"/>
      <c r="Y628" s="106"/>
      <c r="Z628" s="49"/>
      <c r="AA628" s="9"/>
      <c r="AB628" s="9"/>
      <c r="AC628" s="9"/>
      <c r="AD628" s="49"/>
      <c r="AE628" s="9"/>
      <c r="AF628" s="49"/>
      <c r="AG628" s="49"/>
      <c r="AH628" s="49"/>
      <c r="AI628" s="49"/>
      <c r="AJ628" s="49"/>
      <c r="AK628" s="49"/>
      <c r="AL628" s="49"/>
      <c r="AM628" s="49"/>
      <c r="AN628" s="9"/>
      <c r="AO628" s="9"/>
      <c r="AP628" s="9"/>
      <c r="AQ628" s="9"/>
      <c r="AR628" s="9"/>
      <c r="AS628" s="9"/>
      <c r="AT628" s="9"/>
      <c r="AU628" s="9"/>
      <c r="AV628" s="49"/>
      <c r="AW628" s="49"/>
      <c r="AX628" s="49"/>
      <c r="AY628" s="49"/>
      <c r="AZ628" s="54"/>
      <c r="BA628" s="79"/>
      <c r="BB628" s="79"/>
    </row>
    <row r="629" spans="1:54" ht="16.2" thickBot="1" x14ac:dyDescent="0.35">
      <c r="A629" s="48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106"/>
      <c r="X629" s="106"/>
      <c r="Y629" s="106"/>
      <c r="Z629" s="49"/>
      <c r="AA629" s="9"/>
      <c r="AB629" s="9"/>
      <c r="AC629" s="9"/>
      <c r="AD629" s="49"/>
      <c r="AE629" s="9"/>
      <c r="AF629" s="49"/>
      <c r="AG629" s="49"/>
      <c r="AH629" s="49"/>
      <c r="AI629" s="49"/>
      <c r="AJ629" s="49"/>
      <c r="AK629" s="49"/>
      <c r="AL629" s="49"/>
      <c r="AM629" s="49"/>
      <c r="AN629" s="9"/>
      <c r="AO629" s="9"/>
      <c r="AP629" s="9"/>
      <c r="AQ629" s="9"/>
      <c r="AR629" s="9"/>
      <c r="AS629" s="9"/>
      <c r="AT629" s="9"/>
      <c r="AU629" s="9"/>
      <c r="AV629" s="49"/>
      <c r="AW629" s="49"/>
      <c r="AX629" s="49"/>
      <c r="AY629" s="49"/>
      <c r="AZ629" s="54"/>
      <c r="BA629" s="79"/>
      <c r="BB629" s="79"/>
    </row>
    <row r="630" spans="1:54" ht="16.2" thickBot="1" x14ac:dyDescent="0.35">
      <c r="A630" s="48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106"/>
      <c r="X630" s="106"/>
      <c r="Y630" s="106"/>
      <c r="Z630" s="49"/>
      <c r="AA630" s="9"/>
      <c r="AB630" s="9"/>
      <c r="AC630" s="9"/>
      <c r="AD630" s="49"/>
      <c r="AE630" s="9"/>
      <c r="AF630" s="49"/>
      <c r="AG630" s="49"/>
      <c r="AH630" s="49"/>
      <c r="AI630" s="49"/>
      <c r="AJ630" s="49"/>
      <c r="AK630" s="49"/>
      <c r="AL630" s="49"/>
      <c r="AM630" s="49"/>
      <c r="AN630" s="9"/>
      <c r="AO630" s="9"/>
      <c r="AP630" s="9"/>
      <c r="AQ630" s="9"/>
      <c r="AR630" s="9"/>
      <c r="AS630" s="9"/>
      <c r="AT630" s="9"/>
      <c r="AU630" s="9"/>
      <c r="AV630" s="49"/>
      <c r="AW630" s="49"/>
      <c r="AX630" s="49"/>
      <c r="AY630" s="49"/>
      <c r="AZ630" s="54"/>
      <c r="BA630" s="79"/>
      <c r="BB630" s="79"/>
    </row>
    <row r="631" spans="1:54" ht="16.2" thickBot="1" x14ac:dyDescent="0.35">
      <c r="A631" s="48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106"/>
      <c r="X631" s="106"/>
      <c r="Y631" s="106"/>
      <c r="Z631" s="49"/>
      <c r="AA631" s="9"/>
      <c r="AB631" s="9"/>
      <c r="AC631" s="9"/>
      <c r="AD631" s="49"/>
      <c r="AE631" s="9"/>
      <c r="AF631" s="49"/>
      <c r="AG631" s="49"/>
      <c r="AH631" s="49"/>
      <c r="AI631" s="49"/>
      <c r="AJ631" s="49"/>
      <c r="AK631" s="49"/>
      <c r="AL631" s="49"/>
      <c r="AM631" s="49"/>
      <c r="AN631" s="9"/>
      <c r="AO631" s="9"/>
      <c r="AP631" s="9"/>
      <c r="AQ631" s="9"/>
      <c r="AR631" s="9"/>
      <c r="AS631" s="9"/>
      <c r="AT631" s="9"/>
      <c r="AU631" s="9"/>
      <c r="AV631" s="49"/>
      <c r="AW631" s="49"/>
      <c r="AX631" s="49"/>
      <c r="AY631" s="49"/>
      <c r="AZ631" s="54"/>
      <c r="BA631" s="79"/>
      <c r="BB631" s="79"/>
    </row>
    <row r="632" spans="1:54" ht="16.2" thickBot="1" x14ac:dyDescent="0.35">
      <c r="A632" s="48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106"/>
      <c r="X632" s="106"/>
      <c r="Y632" s="106"/>
      <c r="Z632" s="49"/>
      <c r="AA632" s="9"/>
      <c r="AB632" s="9"/>
      <c r="AC632" s="9"/>
      <c r="AD632" s="49"/>
      <c r="AE632" s="9"/>
      <c r="AF632" s="49"/>
      <c r="AG632" s="49"/>
      <c r="AH632" s="49"/>
      <c r="AI632" s="49"/>
      <c r="AJ632" s="49"/>
      <c r="AK632" s="49"/>
      <c r="AL632" s="49"/>
      <c r="AM632" s="49"/>
      <c r="AN632" s="9"/>
      <c r="AO632" s="9"/>
      <c r="AP632" s="9"/>
      <c r="AQ632" s="9"/>
      <c r="AR632" s="9"/>
      <c r="AS632" s="9"/>
      <c r="AT632" s="9"/>
      <c r="AU632" s="9"/>
      <c r="AV632" s="49"/>
      <c r="AW632" s="49"/>
      <c r="AX632" s="49"/>
      <c r="AY632" s="49"/>
      <c r="AZ632" s="54"/>
      <c r="BA632" s="79"/>
      <c r="BB632" s="79"/>
    </row>
    <row r="633" spans="1:54" ht="16.2" thickBot="1" x14ac:dyDescent="0.35">
      <c r="A633" s="48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106"/>
      <c r="X633" s="106"/>
      <c r="Y633" s="106"/>
      <c r="Z633" s="49"/>
      <c r="AA633" s="9"/>
      <c r="AB633" s="9"/>
      <c r="AC633" s="9"/>
      <c r="AD633" s="49"/>
      <c r="AE633" s="9"/>
      <c r="AF633" s="49"/>
      <c r="AG633" s="49"/>
      <c r="AH633" s="49"/>
      <c r="AI633" s="49"/>
      <c r="AJ633" s="49"/>
      <c r="AK633" s="49"/>
      <c r="AL633" s="49"/>
      <c r="AM633" s="49"/>
      <c r="AN633" s="9"/>
      <c r="AO633" s="9"/>
      <c r="AP633" s="9"/>
      <c r="AQ633" s="9"/>
      <c r="AR633" s="9"/>
      <c r="AS633" s="9"/>
      <c r="AT633" s="9"/>
      <c r="AU633" s="9"/>
      <c r="AV633" s="49"/>
      <c r="AW633" s="49"/>
      <c r="AX633" s="49"/>
      <c r="AY633" s="49"/>
      <c r="AZ633" s="54"/>
      <c r="BA633" s="79"/>
      <c r="BB633" s="79"/>
    </row>
    <row r="634" spans="1:54" ht="16.2" thickBot="1" x14ac:dyDescent="0.35">
      <c r="A634" s="48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106"/>
      <c r="X634" s="106"/>
      <c r="Y634" s="106"/>
      <c r="Z634" s="49"/>
      <c r="AA634" s="9"/>
      <c r="AB634" s="9"/>
      <c r="AC634" s="9"/>
      <c r="AD634" s="49"/>
      <c r="AE634" s="9"/>
      <c r="AF634" s="49"/>
      <c r="AG634" s="49"/>
      <c r="AH634" s="49"/>
      <c r="AI634" s="49"/>
      <c r="AJ634" s="49"/>
      <c r="AK634" s="49"/>
      <c r="AL634" s="49"/>
      <c r="AM634" s="49"/>
      <c r="AN634" s="9"/>
      <c r="AO634" s="9"/>
      <c r="AP634" s="9"/>
      <c r="AQ634" s="9"/>
      <c r="AR634" s="9"/>
      <c r="AS634" s="9"/>
      <c r="AT634" s="9"/>
      <c r="AU634" s="9"/>
      <c r="AV634" s="49"/>
      <c r="AW634" s="49"/>
      <c r="AX634" s="49"/>
      <c r="AY634" s="49"/>
      <c r="AZ634" s="54"/>
      <c r="BA634" s="79"/>
      <c r="BB634" s="79"/>
    </row>
    <row r="635" spans="1:54" ht="16.2" thickBot="1" x14ac:dyDescent="0.35">
      <c r="A635" s="48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106"/>
      <c r="X635" s="106"/>
      <c r="Y635" s="106"/>
      <c r="Z635" s="49"/>
      <c r="AA635" s="9"/>
      <c r="AB635" s="9"/>
      <c r="AC635" s="9"/>
      <c r="AD635" s="49"/>
      <c r="AE635" s="9"/>
      <c r="AF635" s="49"/>
      <c r="AG635" s="49"/>
      <c r="AH635" s="49"/>
      <c r="AI635" s="49"/>
      <c r="AJ635" s="49"/>
      <c r="AK635" s="49"/>
      <c r="AL635" s="49"/>
      <c r="AM635" s="49"/>
      <c r="AN635" s="9"/>
      <c r="AO635" s="9"/>
      <c r="AP635" s="9"/>
      <c r="AQ635" s="9"/>
      <c r="AR635" s="9"/>
      <c r="AS635" s="9"/>
      <c r="AT635" s="9"/>
      <c r="AU635" s="9"/>
      <c r="AV635" s="49"/>
      <c r="AW635" s="49"/>
      <c r="AX635" s="49"/>
      <c r="AY635" s="49"/>
      <c r="AZ635" s="54"/>
      <c r="BA635" s="79"/>
      <c r="BB635" s="79"/>
    </row>
    <row r="636" spans="1:54" ht="16.2" thickBot="1" x14ac:dyDescent="0.35">
      <c r="A636" s="48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106"/>
      <c r="X636" s="106"/>
      <c r="Y636" s="106"/>
      <c r="Z636" s="49"/>
      <c r="AA636" s="9"/>
      <c r="AB636" s="9"/>
      <c r="AC636" s="9"/>
      <c r="AD636" s="49"/>
      <c r="AE636" s="9"/>
      <c r="AF636" s="49"/>
      <c r="AG636" s="49"/>
      <c r="AH636" s="49"/>
      <c r="AI636" s="49"/>
      <c r="AJ636" s="49"/>
      <c r="AK636" s="49"/>
      <c r="AL636" s="49"/>
      <c r="AM636" s="49"/>
      <c r="AN636" s="9"/>
      <c r="AO636" s="9"/>
      <c r="AP636" s="9"/>
      <c r="AQ636" s="9"/>
      <c r="AR636" s="9"/>
      <c r="AS636" s="9"/>
      <c r="AT636" s="9"/>
      <c r="AU636" s="9"/>
      <c r="AV636" s="49"/>
      <c r="AW636" s="49"/>
      <c r="AX636" s="49"/>
      <c r="AY636" s="49"/>
      <c r="AZ636" s="54"/>
      <c r="BA636" s="79"/>
      <c r="BB636" s="79"/>
    </row>
    <row r="637" spans="1:54" ht="16.2" thickBot="1" x14ac:dyDescent="0.35">
      <c r="A637" s="48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106"/>
      <c r="X637" s="106"/>
      <c r="Y637" s="106"/>
      <c r="Z637" s="49"/>
      <c r="AA637" s="9"/>
      <c r="AB637" s="9"/>
      <c r="AC637" s="9"/>
      <c r="AD637" s="49"/>
      <c r="AE637" s="9"/>
      <c r="AF637" s="49"/>
      <c r="AG637" s="49"/>
      <c r="AH637" s="49"/>
      <c r="AI637" s="49"/>
      <c r="AJ637" s="49"/>
      <c r="AK637" s="49"/>
      <c r="AL637" s="49"/>
      <c r="AM637" s="49"/>
      <c r="AN637" s="9"/>
      <c r="AO637" s="9"/>
      <c r="AP637" s="9"/>
      <c r="AQ637" s="9"/>
      <c r="AR637" s="9"/>
      <c r="AS637" s="9"/>
      <c r="AT637" s="9"/>
      <c r="AU637" s="9"/>
      <c r="AV637" s="49"/>
      <c r="AW637" s="49"/>
      <c r="AX637" s="49"/>
      <c r="AY637" s="49"/>
      <c r="AZ637" s="54"/>
      <c r="BA637" s="79"/>
      <c r="BB637" s="79"/>
    </row>
    <row r="638" spans="1:54" ht="16.2" thickBot="1" x14ac:dyDescent="0.35">
      <c r="A638" s="48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106"/>
      <c r="X638" s="106"/>
      <c r="Y638" s="106"/>
      <c r="Z638" s="49"/>
      <c r="AA638" s="9"/>
      <c r="AB638" s="9"/>
      <c r="AC638" s="9"/>
      <c r="AD638" s="49"/>
      <c r="AE638" s="9"/>
      <c r="AF638" s="49"/>
      <c r="AG638" s="49"/>
      <c r="AH638" s="49"/>
      <c r="AI638" s="49"/>
      <c r="AJ638" s="49"/>
      <c r="AK638" s="49"/>
      <c r="AL638" s="49"/>
      <c r="AM638" s="49"/>
      <c r="AN638" s="9"/>
      <c r="AO638" s="9"/>
      <c r="AP638" s="9"/>
      <c r="AQ638" s="9"/>
      <c r="AR638" s="9"/>
      <c r="AS638" s="9"/>
      <c r="AT638" s="9"/>
      <c r="AU638" s="9"/>
      <c r="AV638" s="49"/>
      <c r="AW638" s="49"/>
      <c r="AX638" s="49"/>
      <c r="AY638" s="49"/>
      <c r="AZ638" s="54"/>
      <c r="BA638" s="79"/>
      <c r="BB638" s="79"/>
    </row>
    <row r="639" spans="1:54" ht="16.2" thickBot="1" x14ac:dyDescent="0.35">
      <c r="A639" s="48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106"/>
      <c r="X639" s="106"/>
      <c r="Y639" s="106"/>
      <c r="Z639" s="49"/>
      <c r="AA639" s="9"/>
      <c r="AB639" s="9"/>
      <c r="AC639" s="9"/>
      <c r="AD639" s="49"/>
      <c r="AE639" s="9"/>
      <c r="AF639" s="49"/>
      <c r="AG639" s="49"/>
      <c r="AH639" s="49"/>
      <c r="AI639" s="49"/>
      <c r="AJ639" s="49"/>
      <c r="AK639" s="49"/>
      <c r="AL639" s="49"/>
      <c r="AM639" s="49"/>
      <c r="AN639" s="9"/>
      <c r="AO639" s="9"/>
      <c r="AP639" s="9"/>
      <c r="AQ639" s="9"/>
      <c r="AR639" s="9"/>
      <c r="AS639" s="9"/>
      <c r="AT639" s="9"/>
      <c r="AU639" s="9"/>
      <c r="AV639" s="49"/>
      <c r="AW639" s="49"/>
      <c r="AX639" s="49"/>
      <c r="AY639" s="49"/>
      <c r="AZ639" s="54"/>
      <c r="BA639" s="79"/>
      <c r="BB639" s="79"/>
    </row>
    <row r="640" spans="1:54" ht="16.2" thickBot="1" x14ac:dyDescent="0.35">
      <c r="A640" s="48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106"/>
      <c r="X640" s="106"/>
      <c r="Y640" s="106"/>
      <c r="Z640" s="49"/>
      <c r="AA640" s="9"/>
      <c r="AB640" s="9"/>
      <c r="AC640" s="9"/>
      <c r="AD640" s="49"/>
      <c r="AE640" s="9"/>
      <c r="AF640" s="49"/>
      <c r="AG640" s="49"/>
      <c r="AH640" s="49"/>
      <c r="AI640" s="49"/>
      <c r="AJ640" s="49"/>
      <c r="AK640" s="49"/>
      <c r="AL640" s="49"/>
      <c r="AM640" s="49"/>
      <c r="AN640" s="9"/>
      <c r="AO640" s="9"/>
      <c r="AP640" s="9"/>
      <c r="AQ640" s="9"/>
      <c r="AR640" s="9"/>
      <c r="AS640" s="9"/>
      <c r="AT640" s="9"/>
      <c r="AU640" s="9"/>
      <c r="AV640" s="49"/>
      <c r="AW640" s="49"/>
      <c r="AX640" s="49"/>
      <c r="AY640" s="49"/>
      <c r="AZ640" s="54"/>
      <c r="BA640" s="79"/>
      <c r="BB640" s="79"/>
    </row>
    <row r="641" spans="1:54" ht="16.2" thickBot="1" x14ac:dyDescent="0.35">
      <c r="A641" s="48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106"/>
      <c r="X641" s="106"/>
      <c r="Y641" s="106"/>
      <c r="Z641" s="49"/>
      <c r="AA641" s="9"/>
      <c r="AB641" s="9"/>
      <c r="AC641" s="9"/>
      <c r="AD641" s="49"/>
      <c r="AE641" s="9"/>
      <c r="AF641" s="49"/>
      <c r="AG641" s="49"/>
      <c r="AH641" s="49"/>
      <c r="AI641" s="49"/>
      <c r="AJ641" s="49"/>
      <c r="AK641" s="49"/>
      <c r="AL641" s="49"/>
      <c r="AM641" s="49"/>
      <c r="AN641" s="9"/>
      <c r="AO641" s="9"/>
      <c r="AP641" s="9"/>
      <c r="AQ641" s="9"/>
      <c r="AR641" s="9"/>
      <c r="AS641" s="9"/>
      <c r="AT641" s="9"/>
      <c r="AU641" s="9"/>
      <c r="AV641" s="49"/>
      <c r="AW641" s="49"/>
      <c r="AX641" s="49"/>
      <c r="AY641" s="49"/>
      <c r="AZ641" s="54"/>
      <c r="BA641" s="79"/>
      <c r="BB641" s="79"/>
    </row>
    <row r="642" spans="1:54" ht="16.2" thickBot="1" x14ac:dyDescent="0.35">
      <c r="A642" s="48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106"/>
      <c r="X642" s="106"/>
      <c r="Y642" s="106"/>
      <c r="Z642" s="49"/>
      <c r="AA642" s="9"/>
      <c r="AB642" s="9"/>
      <c r="AC642" s="9"/>
      <c r="AD642" s="49"/>
      <c r="AE642" s="9"/>
      <c r="AF642" s="49"/>
      <c r="AG642" s="49"/>
      <c r="AH642" s="49"/>
      <c r="AI642" s="49"/>
      <c r="AJ642" s="49"/>
      <c r="AK642" s="49"/>
      <c r="AL642" s="49"/>
      <c r="AM642" s="49"/>
      <c r="AN642" s="9"/>
      <c r="AO642" s="9"/>
      <c r="AP642" s="9"/>
      <c r="AQ642" s="9"/>
      <c r="AR642" s="9"/>
      <c r="AS642" s="9"/>
      <c r="AT642" s="9"/>
      <c r="AU642" s="9"/>
      <c r="AV642" s="49"/>
      <c r="AW642" s="49"/>
      <c r="AX642" s="49"/>
      <c r="AY642" s="49"/>
      <c r="AZ642" s="54"/>
      <c r="BA642" s="79"/>
      <c r="BB642" s="79"/>
    </row>
    <row r="643" spans="1:54" ht="16.2" thickBot="1" x14ac:dyDescent="0.35">
      <c r="A643" s="48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106"/>
      <c r="X643" s="106"/>
      <c r="Y643" s="106"/>
      <c r="Z643" s="49"/>
      <c r="AA643" s="9"/>
      <c r="AB643" s="9"/>
      <c r="AC643" s="9"/>
      <c r="AD643" s="49"/>
      <c r="AE643" s="9"/>
      <c r="AF643" s="49"/>
      <c r="AG643" s="49"/>
      <c r="AH643" s="49"/>
      <c r="AI643" s="49"/>
      <c r="AJ643" s="49"/>
      <c r="AK643" s="49"/>
      <c r="AL643" s="49"/>
      <c r="AM643" s="49"/>
      <c r="AN643" s="9"/>
      <c r="AO643" s="9"/>
      <c r="AP643" s="9"/>
      <c r="AQ643" s="9"/>
      <c r="AR643" s="9"/>
      <c r="AS643" s="9"/>
      <c r="AT643" s="9"/>
      <c r="AU643" s="9"/>
      <c r="AV643" s="49"/>
      <c r="AW643" s="49"/>
      <c r="AX643" s="49"/>
      <c r="AY643" s="49"/>
      <c r="AZ643" s="54"/>
      <c r="BA643" s="79"/>
      <c r="BB643" s="79"/>
    </row>
    <row r="644" spans="1:54" ht="16.2" thickBot="1" x14ac:dyDescent="0.35">
      <c r="A644" s="48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106"/>
      <c r="X644" s="106"/>
      <c r="Y644" s="106"/>
      <c r="Z644" s="49"/>
      <c r="AA644" s="9"/>
      <c r="AB644" s="9"/>
      <c r="AC644" s="9"/>
      <c r="AD644" s="49"/>
      <c r="AE644" s="9"/>
      <c r="AF644" s="49"/>
      <c r="AG644" s="49"/>
      <c r="AH644" s="49"/>
      <c r="AI644" s="49"/>
      <c r="AJ644" s="49"/>
      <c r="AK644" s="49"/>
      <c r="AL644" s="49"/>
      <c r="AM644" s="49"/>
      <c r="AN644" s="9"/>
      <c r="AO644" s="9"/>
      <c r="AP644" s="9"/>
      <c r="AQ644" s="9"/>
      <c r="AR644" s="9"/>
      <c r="AS644" s="9"/>
      <c r="AT644" s="9"/>
      <c r="AU644" s="9"/>
      <c r="AV644" s="49"/>
      <c r="AW644" s="49"/>
      <c r="AX644" s="49"/>
      <c r="AY644" s="49"/>
      <c r="AZ644" s="54"/>
      <c r="BA644" s="79"/>
      <c r="BB644" s="79"/>
    </row>
    <row r="645" spans="1:54" ht="16.2" thickBot="1" x14ac:dyDescent="0.35">
      <c r="A645" s="48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106"/>
      <c r="X645" s="106"/>
      <c r="Y645" s="106"/>
      <c r="Z645" s="49"/>
      <c r="AA645" s="9"/>
      <c r="AB645" s="9"/>
      <c r="AC645" s="9"/>
      <c r="AD645" s="49"/>
      <c r="AE645" s="9"/>
      <c r="AF645" s="49"/>
      <c r="AG645" s="49"/>
      <c r="AH645" s="49"/>
      <c r="AI645" s="49"/>
      <c r="AJ645" s="49"/>
      <c r="AK645" s="49"/>
      <c r="AL645" s="49"/>
      <c r="AM645" s="49"/>
      <c r="AN645" s="9"/>
      <c r="AO645" s="9"/>
      <c r="AP645" s="9"/>
      <c r="AQ645" s="9"/>
      <c r="AR645" s="9"/>
      <c r="AS645" s="9"/>
      <c r="AT645" s="9"/>
      <c r="AU645" s="9"/>
      <c r="AV645" s="49"/>
      <c r="AW645" s="49"/>
      <c r="AX645" s="49"/>
      <c r="AY645" s="49"/>
      <c r="AZ645" s="54"/>
      <c r="BA645" s="79"/>
      <c r="BB645" s="79"/>
    </row>
    <row r="646" spans="1:54" ht="16.2" thickBot="1" x14ac:dyDescent="0.35">
      <c r="A646" s="48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106"/>
      <c r="X646" s="106"/>
      <c r="Y646" s="106"/>
      <c r="Z646" s="49"/>
      <c r="AA646" s="9"/>
      <c r="AB646" s="9"/>
      <c r="AC646" s="9"/>
      <c r="AD646" s="49"/>
      <c r="AE646" s="9"/>
      <c r="AF646" s="49"/>
      <c r="AG646" s="49"/>
      <c r="AH646" s="49"/>
      <c r="AI646" s="49"/>
      <c r="AJ646" s="49"/>
      <c r="AK646" s="49"/>
      <c r="AL646" s="49"/>
      <c r="AM646" s="49"/>
      <c r="AN646" s="9"/>
      <c r="AO646" s="9"/>
      <c r="AP646" s="9"/>
      <c r="AQ646" s="9"/>
      <c r="AR646" s="9"/>
      <c r="AS646" s="9"/>
      <c r="AT646" s="9"/>
      <c r="AU646" s="9"/>
      <c r="AV646" s="49"/>
      <c r="AW646" s="49"/>
      <c r="AX646" s="49"/>
      <c r="AY646" s="49"/>
      <c r="AZ646" s="54"/>
      <c r="BA646" s="79"/>
      <c r="BB646" s="79"/>
    </row>
    <row r="647" spans="1:54" ht="16.2" thickBot="1" x14ac:dyDescent="0.35">
      <c r="A647" s="48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106"/>
      <c r="X647" s="106"/>
      <c r="Y647" s="106"/>
      <c r="Z647" s="49"/>
      <c r="AA647" s="9"/>
      <c r="AB647" s="9"/>
      <c r="AC647" s="9"/>
      <c r="AD647" s="49"/>
      <c r="AE647" s="9"/>
      <c r="AF647" s="49"/>
      <c r="AG647" s="49"/>
      <c r="AH647" s="49"/>
      <c r="AI647" s="49"/>
      <c r="AJ647" s="49"/>
      <c r="AK647" s="49"/>
      <c r="AL647" s="49"/>
      <c r="AM647" s="49"/>
      <c r="AN647" s="9"/>
      <c r="AO647" s="9"/>
      <c r="AP647" s="9"/>
      <c r="AQ647" s="9"/>
      <c r="AR647" s="9"/>
      <c r="AS647" s="9"/>
      <c r="AT647" s="9"/>
      <c r="AU647" s="9"/>
      <c r="AV647" s="49"/>
      <c r="AW647" s="49"/>
      <c r="AX647" s="49"/>
      <c r="AY647" s="49"/>
      <c r="AZ647" s="54"/>
      <c r="BA647" s="79"/>
      <c r="BB647" s="79"/>
    </row>
    <row r="648" spans="1:54" ht="16.2" thickBot="1" x14ac:dyDescent="0.35">
      <c r="A648" s="48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106"/>
      <c r="X648" s="106"/>
      <c r="Y648" s="106"/>
      <c r="Z648" s="49"/>
      <c r="AA648" s="9"/>
      <c r="AB648" s="9"/>
      <c r="AC648" s="9"/>
      <c r="AD648" s="49"/>
      <c r="AE648" s="9"/>
      <c r="AF648" s="49"/>
      <c r="AG648" s="49"/>
      <c r="AH648" s="49"/>
      <c r="AI648" s="49"/>
      <c r="AJ648" s="49"/>
      <c r="AK648" s="49"/>
      <c r="AL648" s="49"/>
      <c r="AM648" s="49"/>
      <c r="AN648" s="9"/>
      <c r="AO648" s="9"/>
      <c r="AP648" s="9"/>
      <c r="AQ648" s="9"/>
      <c r="AR648" s="9"/>
      <c r="AS648" s="9"/>
      <c r="AT648" s="9"/>
      <c r="AU648" s="9"/>
      <c r="AV648" s="49"/>
      <c r="AW648" s="49"/>
      <c r="AX648" s="49"/>
      <c r="AY648" s="49"/>
      <c r="AZ648" s="54"/>
      <c r="BA648" s="79"/>
      <c r="BB648" s="79"/>
    </row>
    <row r="649" spans="1:54" ht="16.2" thickBot="1" x14ac:dyDescent="0.35">
      <c r="A649" s="48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106"/>
      <c r="X649" s="106"/>
      <c r="Y649" s="106"/>
      <c r="Z649" s="49"/>
      <c r="AA649" s="9"/>
      <c r="AB649" s="9"/>
      <c r="AC649" s="9"/>
      <c r="AD649" s="49"/>
      <c r="AE649" s="9"/>
      <c r="AF649" s="49"/>
      <c r="AG649" s="49"/>
      <c r="AH649" s="49"/>
      <c r="AI649" s="49"/>
      <c r="AJ649" s="49"/>
      <c r="AK649" s="49"/>
      <c r="AL649" s="49"/>
      <c r="AM649" s="49"/>
      <c r="AN649" s="9"/>
      <c r="AO649" s="9"/>
      <c r="AP649" s="9"/>
      <c r="AQ649" s="9"/>
      <c r="AR649" s="9"/>
      <c r="AS649" s="9"/>
      <c r="AT649" s="9"/>
      <c r="AU649" s="9"/>
      <c r="AV649" s="49"/>
      <c r="AW649" s="49"/>
      <c r="AX649" s="49"/>
      <c r="AY649" s="49"/>
      <c r="AZ649" s="54"/>
      <c r="BA649" s="79"/>
      <c r="BB649" s="79"/>
    </row>
    <row r="650" spans="1:54" ht="16.2" thickBot="1" x14ac:dyDescent="0.35">
      <c r="A650" s="48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106"/>
      <c r="X650" s="106"/>
      <c r="Y650" s="106"/>
      <c r="Z650" s="49"/>
      <c r="AA650" s="9"/>
      <c r="AB650" s="9"/>
      <c r="AC650" s="9"/>
      <c r="AD650" s="49"/>
      <c r="AE650" s="9"/>
      <c r="AF650" s="49"/>
      <c r="AG650" s="49"/>
      <c r="AH650" s="49"/>
      <c r="AI650" s="49"/>
      <c r="AJ650" s="49"/>
      <c r="AK650" s="49"/>
      <c r="AL650" s="49"/>
      <c r="AM650" s="49"/>
      <c r="AN650" s="9"/>
      <c r="AO650" s="9"/>
      <c r="AP650" s="9"/>
      <c r="AQ650" s="9"/>
      <c r="AR650" s="9"/>
      <c r="AS650" s="9"/>
      <c r="AT650" s="9"/>
      <c r="AU650" s="9"/>
      <c r="AV650" s="49"/>
      <c r="AW650" s="49"/>
      <c r="AX650" s="49"/>
      <c r="AY650" s="49"/>
      <c r="AZ650" s="54"/>
      <c r="BA650" s="79"/>
      <c r="BB650" s="79"/>
    </row>
    <row r="651" spans="1:54" ht="16.2" thickBot="1" x14ac:dyDescent="0.35">
      <c r="A651" s="48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106"/>
      <c r="X651" s="106"/>
      <c r="Y651" s="106"/>
      <c r="Z651" s="49"/>
      <c r="AA651" s="9"/>
      <c r="AB651" s="9"/>
      <c r="AC651" s="9"/>
      <c r="AD651" s="49"/>
      <c r="AE651" s="9"/>
      <c r="AF651" s="49"/>
      <c r="AG651" s="49"/>
      <c r="AH651" s="49"/>
      <c r="AI651" s="49"/>
      <c r="AJ651" s="49"/>
      <c r="AK651" s="49"/>
      <c r="AL651" s="49"/>
      <c r="AM651" s="49"/>
      <c r="AN651" s="9"/>
      <c r="AO651" s="9"/>
      <c r="AP651" s="9"/>
      <c r="AQ651" s="9"/>
      <c r="AR651" s="9"/>
      <c r="AS651" s="9"/>
      <c r="AT651" s="9"/>
      <c r="AU651" s="9"/>
      <c r="AV651" s="49"/>
      <c r="AW651" s="49"/>
      <c r="AX651" s="49"/>
      <c r="AY651" s="49"/>
      <c r="AZ651" s="54"/>
      <c r="BA651" s="79"/>
      <c r="BB651" s="79"/>
    </row>
    <row r="652" spans="1:54" ht="16.2" thickBot="1" x14ac:dyDescent="0.35">
      <c r="A652" s="48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106"/>
      <c r="X652" s="106"/>
      <c r="Y652" s="106"/>
      <c r="Z652" s="49"/>
      <c r="AA652" s="9"/>
      <c r="AB652" s="9"/>
      <c r="AC652" s="9"/>
      <c r="AD652" s="49"/>
      <c r="AE652" s="9"/>
      <c r="AF652" s="49"/>
      <c r="AG652" s="49"/>
      <c r="AH652" s="49"/>
      <c r="AI652" s="49"/>
      <c r="AJ652" s="49"/>
      <c r="AK652" s="49"/>
      <c r="AL652" s="49"/>
      <c r="AM652" s="49"/>
      <c r="AN652" s="9"/>
      <c r="AO652" s="9"/>
      <c r="AP652" s="9"/>
      <c r="AQ652" s="9"/>
      <c r="AR652" s="9"/>
      <c r="AS652" s="9"/>
      <c r="AT652" s="9"/>
      <c r="AU652" s="9"/>
      <c r="AV652" s="49"/>
      <c r="AW652" s="49"/>
      <c r="AX652" s="49"/>
      <c r="AY652" s="49"/>
      <c r="AZ652" s="54"/>
      <c r="BA652" s="79"/>
      <c r="BB652" s="79"/>
    </row>
    <row r="653" spans="1:54" ht="16.2" thickBot="1" x14ac:dyDescent="0.35">
      <c r="A653" s="48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106"/>
      <c r="X653" s="106"/>
      <c r="Y653" s="106"/>
      <c r="Z653" s="49"/>
      <c r="AA653" s="9"/>
      <c r="AB653" s="9"/>
      <c r="AC653" s="9"/>
      <c r="AD653" s="49"/>
      <c r="AE653" s="9"/>
      <c r="AF653" s="49"/>
      <c r="AG653" s="49"/>
      <c r="AH653" s="49"/>
      <c r="AI653" s="49"/>
      <c r="AJ653" s="49"/>
      <c r="AK653" s="49"/>
      <c r="AL653" s="49"/>
      <c r="AM653" s="49"/>
      <c r="AN653" s="9"/>
      <c r="AO653" s="9"/>
      <c r="AP653" s="9"/>
      <c r="AQ653" s="9"/>
      <c r="AR653" s="9"/>
      <c r="AS653" s="9"/>
      <c r="AT653" s="9"/>
      <c r="AU653" s="9"/>
      <c r="AV653" s="49"/>
      <c r="AW653" s="49"/>
      <c r="AX653" s="49"/>
      <c r="AY653" s="49"/>
      <c r="AZ653" s="54"/>
      <c r="BA653" s="79"/>
      <c r="BB653" s="79"/>
    </row>
    <row r="654" spans="1:54" ht="16.2" thickBot="1" x14ac:dyDescent="0.35">
      <c r="A654" s="48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106"/>
      <c r="X654" s="106"/>
      <c r="Y654" s="106"/>
      <c r="Z654" s="49"/>
      <c r="AA654" s="9"/>
      <c r="AB654" s="9"/>
      <c r="AC654" s="9"/>
      <c r="AD654" s="49"/>
      <c r="AE654" s="9"/>
      <c r="AF654" s="49"/>
      <c r="AG654" s="49"/>
      <c r="AH654" s="49"/>
      <c r="AI654" s="49"/>
      <c r="AJ654" s="49"/>
      <c r="AK654" s="49"/>
      <c r="AL654" s="49"/>
      <c r="AM654" s="49"/>
      <c r="AN654" s="9"/>
      <c r="AO654" s="9"/>
      <c r="AP654" s="9"/>
      <c r="AQ654" s="9"/>
      <c r="AR654" s="9"/>
      <c r="AS654" s="9"/>
      <c r="AT654" s="9"/>
      <c r="AU654" s="9"/>
      <c r="AV654" s="49"/>
      <c r="AW654" s="49"/>
      <c r="AX654" s="49"/>
      <c r="AY654" s="49"/>
      <c r="AZ654" s="54"/>
      <c r="BA654" s="79"/>
      <c r="BB654" s="79"/>
    </row>
    <row r="655" spans="1:54" ht="16.2" thickBot="1" x14ac:dyDescent="0.35">
      <c r="A655" s="48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106"/>
      <c r="X655" s="106"/>
      <c r="Y655" s="106"/>
      <c r="Z655" s="49"/>
      <c r="AA655" s="9"/>
      <c r="AB655" s="9"/>
      <c r="AC655" s="9"/>
      <c r="AD655" s="49"/>
      <c r="AE655" s="9"/>
      <c r="AF655" s="49"/>
      <c r="AG655" s="49"/>
      <c r="AH655" s="49"/>
      <c r="AI655" s="49"/>
      <c r="AJ655" s="49"/>
      <c r="AK655" s="49"/>
      <c r="AL655" s="49"/>
      <c r="AM655" s="49"/>
      <c r="AN655" s="9"/>
      <c r="AO655" s="9"/>
      <c r="AP655" s="9"/>
      <c r="AQ655" s="9"/>
      <c r="AR655" s="9"/>
      <c r="AS655" s="9"/>
      <c r="AT655" s="9"/>
      <c r="AU655" s="9"/>
      <c r="AV655" s="49"/>
      <c r="AW655" s="49"/>
      <c r="AX655" s="49"/>
      <c r="AY655" s="49"/>
      <c r="AZ655" s="54"/>
      <c r="BA655" s="79"/>
      <c r="BB655" s="79"/>
    </row>
    <row r="656" spans="1:54" ht="16.2" thickBot="1" x14ac:dyDescent="0.35">
      <c r="A656" s="48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106"/>
      <c r="X656" s="106"/>
      <c r="Y656" s="106"/>
      <c r="Z656" s="49"/>
      <c r="AA656" s="9"/>
      <c r="AB656" s="9"/>
      <c r="AC656" s="9"/>
      <c r="AD656" s="49"/>
      <c r="AE656" s="9"/>
      <c r="AF656" s="49"/>
      <c r="AG656" s="49"/>
      <c r="AH656" s="49"/>
      <c r="AI656" s="49"/>
      <c r="AJ656" s="49"/>
      <c r="AK656" s="49"/>
      <c r="AL656" s="49"/>
      <c r="AM656" s="49"/>
      <c r="AN656" s="9"/>
      <c r="AO656" s="9"/>
      <c r="AP656" s="9"/>
      <c r="AQ656" s="9"/>
      <c r="AR656" s="9"/>
      <c r="AS656" s="9"/>
      <c r="AT656" s="9"/>
      <c r="AU656" s="9"/>
      <c r="AV656" s="49"/>
      <c r="AW656" s="49"/>
      <c r="AX656" s="49"/>
      <c r="AY656" s="49"/>
      <c r="AZ656" s="54"/>
      <c r="BA656" s="79"/>
      <c r="BB656" s="79"/>
    </row>
    <row r="657" spans="1:54" ht="16.2" thickBot="1" x14ac:dyDescent="0.35">
      <c r="A657" s="48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106"/>
      <c r="X657" s="106"/>
      <c r="Y657" s="106"/>
      <c r="Z657" s="49"/>
      <c r="AA657" s="9"/>
      <c r="AB657" s="9"/>
      <c r="AC657" s="9"/>
      <c r="AD657" s="49"/>
      <c r="AE657" s="9"/>
      <c r="AF657" s="49"/>
      <c r="AG657" s="49"/>
      <c r="AH657" s="49"/>
      <c r="AI657" s="49"/>
      <c r="AJ657" s="49"/>
      <c r="AK657" s="49"/>
      <c r="AL657" s="49"/>
      <c r="AM657" s="49"/>
      <c r="AN657" s="9"/>
      <c r="AO657" s="9"/>
      <c r="AP657" s="9"/>
      <c r="AQ657" s="9"/>
      <c r="AR657" s="9"/>
      <c r="AS657" s="9"/>
      <c r="AT657" s="9"/>
      <c r="AU657" s="9"/>
      <c r="AV657" s="49"/>
      <c r="AW657" s="49"/>
      <c r="AX657" s="49"/>
      <c r="AY657" s="49"/>
      <c r="AZ657" s="54"/>
      <c r="BA657" s="79"/>
      <c r="BB657" s="79"/>
    </row>
    <row r="658" spans="1:54" ht="16.2" thickBot="1" x14ac:dyDescent="0.35">
      <c r="A658" s="48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106"/>
      <c r="X658" s="106"/>
      <c r="Y658" s="106"/>
      <c r="Z658" s="49"/>
      <c r="AA658" s="9"/>
      <c r="AB658" s="9"/>
      <c r="AC658" s="9"/>
      <c r="AD658" s="49"/>
      <c r="AE658" s="9"/>
      <c r="AF658" s="49"/>
      <c r="AG658" s="49"/>
      <c r="AH658" s="49"/>
      <c r="AI658" s="49"/>
      <c r="AJ658" s="49"/>
      <c r="AK658" s="49"/>
      <c r="AL658" s="49"/>
      <c r="AM658" s="49"/>
      <c r="AN658" s="9"/>
      <c r="AO658" s="9"/>
      <c r="AP658" s="9"/>
      <c r="AQ658" s="9"/>
      <c r="AR658" s="9"/>
      <c r="AS658" s="9"/>
      <c r="AT658" s="9"/>
      <c r="AU658" s="9"/>
      <c r="AV658" s="49"/>
      <c r="AW658" s="49"/>
      <c r="AX658" s="49"/>
      <c r="AY658" s="49"/>
      <c r="AZ658" s="54"/>
      <c r="BA658" s="79"/>
      <c r="BB658" s="79"/>
    </row>
    <row r="659" spans="1:54" ht="16.2" thickBot="1" x14ac:dyDescent="0.35">
      <c r="A659" s="48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106"/>
      <c r="X659" s="106"/>
      <c r="Y659" s="106"/>
      <c r="Z659" s="49"/>
      <c r="AA659" s="9"/>
      <c r="AB659" s="9"/>
      <c r="AC659" s="9"/>
      <c r="AD659" s="49"/>
      <c r="AE659" s="9"/>
      <c r="AF659" s="49"/>
      <c r="AG659" s="49"/>
      <c r="AH659" s="49"/>
      <c r="AI659" s="49"/>
      <c r="AJ659" s="49"/>
      <c r="AK659" s="49"/>
      <c r="AL659" s="49"/>
      <c r="AM659" s="49"/>
      <c r="AN659" s="9"/>
      <c r="AO659" s="9"/>
      <c r="AP659" s="9"/>
      <c r="AQ659" s="9"/>
      <c r="AR659" s="9"/>
      <c r="AS659" s="9"/>
      <c r="AT659" s="9"/>
      <c r="AU659" s="9"/>
      <c r="AV659" s="49"/>
      <c r="AW659" s="49"/>
      <c r="AX659" s="49"/>
      <c r="AY659" s="49"/>
      <c r="AZ659" s="54"/>
      <c r="BA659" s="79"/>
      <c r="BB659" s="79"/>
    </row>
    <row r="660" spans="1:54" ht="16.2" thickBot="1" x14ac:dyDescent="0.35">
      <c r="A660" s="48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106"/>
      <c r="X660" s="106"/>
      <c r="Y660" s="106"/>
      <c r="Z660" s="49"/>
      <c r="AA660" s="9"/>
      <c r="AB660" s="9"/>
      <c r="AC660" s="9"/>
      <c r="AD660" s="49"/>
      <c r="AE660" s="9"/>
      <c r="AF660" s="49"/>
      <c r="AG660" s="49"/>
      <c r="AH660" s="49"/>
      <c r="AI660" s="49"/>
      <c r="AJ660" s="49"/>
      <c r="AK660" s="49"/>
      <c r="AL660" s="49"/>
      <c r="AM660" s="49"/>
      <c r="AN660" s="9"/>
      <c r="AO660" s="9"/>
      <c r="AP660" s="9"/>
      <c r="AQ660" s="9"/>
      <c r="AR660" s="9"/>
      <c r="AS660" s="9"/>
      <c r="AT660" s="9"/>
      <c r="AU660" s="9"/>
      <c r="AV660" s="49"/>
      <c r="AW660" s="49"/>
      <c r="AX660" s="49"/>
      <c r="AY660" s="49"/>
      <c r="AZ660" s="54"/>
      <c r="BA660" s="79"/>
      <c r="BB660" s="79"/>
    </row>
    <row r="661" spans="1:54" ht="16.2" thickBot="1" x14ac:dyDescent="0.35">
      <c r="A661" s="48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106"/>
      <c r="X661" s="106"/>
      <c r="Y661" s="106"/>
      <c r="Z661" s="49"/>
      <c r="AA661" s="9"/>
      <c r="AB661" s="9"/>
      <c r="AC661" s="9"/>
      <c r="AD661" s="49"/>
      <c r="AE661" s="9"/>
      <c r="AF661" s="49"/>
      <c r="AG661" s="49"/>
      <c r="AH661" s="49"/>
      <c r="AI661" s="49"/>
      <c r="AJ661" s="49"/>
      <c r="AK661" s="49"/>
      <c r="AL661" s="49"/>
      <c r="AM661" s="49"/>
      <c r="AN661" s="9"/>
      <c r="AO661" s="9"/>
      <c r="AP661" s="9"/>
      <c r="AQ661" s="9"/>
      <c r="AR661" s="9"/>
      <c r="AS661" s="9"/>
      <c r="AT661" s="9"/>
      <c r="AU661" s="9"/>
      <c r="AV661" s="49"/>
      <c r="AW661" s="49"/>
      <c r="AX661" s="49"/>
      <c r="AY661" s="49"/>
      <c r="AZ661" s="54"/>
      <c r="BA661" s="79"/>
      <c r="BB661" s="79"/>
    </row>
    <row r="662" spans="1:54" ht="16.2" thickBot="1" x14ac:dyDescent="0.35">
      <c r="A662" s="48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106"/>
      <c r="X662" s="106"/>
      <c r="Y662" s="106"/>
      <c r="Z662" s="49"/>
      <c r="AA662" s="9"/>
      <c r="AB662" s="9"/>
      <c r="AC662" s="9"/>
      <c r="AD662" s="49"/>
      <c r="AE662" s="9"/>
      <c r="AF662" s="49"/>
      <c r="AG662" s="49"/>
      <c r="AH662" s="49"/>
      <c r="AI662" s="49"/>
      <c r="AJ662" s="49"/>
      <c r="AK662" s="49"/>
      <c r="AL662" s="49"/>
      <c r="AM662" s="49"/>
      <c r="AN662" s="9"/>
      <c r="AO662" s="9"/>
      <c r="AP662" s="9"/>
      <c r="AQ662" s="9"/>
      <c r="AR662" s="9"/>
      <c r="AS662" s="9"/>
      <c r="AT662" s="9"/>
      <c r="AU662" s="9"/>
      <c r="AV662" s="49"/>
      <c r="AW662" s="49"/>
      <c r="AX662" s="49"/>
      <c r="AY662" s="49"/>
      <c r="AZ662" s="54"/>
      <c r="BA662" s="79"/>
      <c r="BB662" s="79"/>
    </row>
    <row r="663" spans="1:54" ht="16.2" thickBot="1" x14ac:dyDescent="0.35">
      <c r="A663" s="48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106"/>
      <c r="X663" s="106"/>
      <c r="Y663" s="106"/>
      <c r="Z663" s="49"/>
      <c r="AA663" s="9"/>
      <c r="AB663" s="9"/>
      <c r="AC663" s="9"/>
      <c r="AD663" s="49"/>
      <c r="AE663" s="9"/>
      <c r="AF663" s="49"/>
      <c r="AG663" s="49"/>
      <c r="AH663" s="49"/>
      <c r="AI663" s="49"/>
      <c r="AJ663" s="49"/>
      <c r="AK663" s="49"/>
      <c r="AL663" s="49"/>
      <c r="AM663" s="49"/>
      <c r="AN663" s="9"/>
      <c r="AO663" s="9"/>
      <c r="AP663" s="9"/>
      <c r="AQ663" s="9"/>
      <c r="AR663" s="9"/>
      <c r="AS663" s="9"/>
      <c r="AT663" s="9"/>
      <c r="AU663" s="9"/>
      <c r="AV663" s="49"/>
      <c r="AW663" s="49"/>
      <c r="AX663" s="49"/>
      <c r="AY663" s="49"/>
      <c r="AZ663" s="54"/>
      <c r="BA663" s="79"/>
      <c r="BB663" s="79"/>
    </row>
    <row r="664" spans="1:54" ht="16.2" thickBot="1" x14ac:dyDescent="0.35">
      <c r="A664" s="48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106"/>
      <c r="X664" s="106"/>
      <c r="Y664" s="106"/>
      <c r="Z664" s="49"/>
      <c r="AA664" s="9"/>
      <c r="AB664" s="9"/>
      <c r="AC664" s="9"/>
      <c r="AD664" s="49"/>
      <c r="AE664" s="9"/>
      <c r="AF664" s="49"/>
      <c r="AG664" s="49"/>
      <c r="AH664" s="49"/>
      <c r="AI664" s="49"/>
      <c r="AJ664" s="49"/>
      <c r="AK664" s="49"/>
      <c r="AL664" s="49"/>
      <c r="AM664" s="49"/>
      <c r="AN664" s="9"/>
      <c r="AO664" s="9"/>
      <c r="AP664" s="9"/>
      <c r="AQ664" s="9"/>
      <c r="AR664" s="9"/>
      <c r="AS664" s="9"/>
      <c r="AT664" s="9"/>
      <c r="AU664" s="9"/>
      <c r="AV664" s="49"/>
      <c r="AW664" s="49"/>
      <c r="AX664" s="49"/>
      <c r="AY664" s="49"/>
      <c r="AZ664" s="54"/>
      <c r="BA664" s="79"/>
      <c r="BB664" s="79"/>
    </row>
    <row r="665" spans="1:54" ht="16.2" thickBot="1" x14ac:dyDescent="0.35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106"/>
      <c r="X665" s="106"/>
      <c r="Y665" s="106"/>
      <c r="Z665" s="49"/>
      <c r="AA665" s="9"/>
      <c r="AB665" s="9"/>
      <c r="AC665" s="9"/>
      <c r="AD665" s="49"/>
      <c r="AE665" s="9"/>
      <c r="AF665" s="49"/>
      <c r="AG665" s="49"/>
      <c r="AH665" s="49"/>
      <c r="AI665" s="49"/>
      <c r="AJ665" s="49"/>
      <c r="AK665" s="49"/>
      <c r="AL665" s="49"/>
      <c r="AM665" s="49"/>
      <c r="AN665" s="9"/>
      <c r="AO665" s="9"/>
      <c r="AP665" s="9"/>
      <c r="AQ665" s="9"/>
      <c r="AR665" s="9"/>
      <c r="AS665" s="9"/>
      <c r="AT665" s="9"/>
      <c r="AU665" s="9"/>
      <c r="AV665" s="49"/>
      <c r="AW665" s="49"/>
      <c r="AX665" s="49"/>
      <c r="AY665" s="49"/>
      <c r="AZ665" s="54"/>
      <c r="BA665" s="79"/>
      <c r="BB665" s="79"/>
    </row>
    <row r="666" spans="1:54" ht="16.2" thickBot="1" x14ac:dyDescent="0.35">
      <c r="A666" s="48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106"/>
      <c r="X666" s="106"/>
      <c r="Y666" s="106"/>
      <c r="Z666" s="49"/>
      <c r="AA666" s="9"/>
      <c r="AB666" s="9"/>
      <c r="AC666" s="9"/>
      <c r="AD666" s="49"/>
      <c r="AE666" s="9"/>
      <c r="AF666" s="49"/>
      <c r="AG666" s="49"/>
      <c r="AH666" s="49"/>
      <c r="AI666" s="49"/>
      <c r="AJ666" s="49"/>
      <c r="AK666" s="49"/>
      <c r="AL666" s="49"/>
      <c r="AM666" s="49"/>
      <c r="AN666" s="9"/>
      <c r="AO666" s="9"/>
      <c r="AP666" s="9"/>
      <c r="AQ666" s="9"/>
      <c r="AR666" s="9"/>
      <c r="AS666" s="9"/>
      <c r="AT666" s="9"/>
      <c r="AU666" s="9"/>
      <c r="AV666" s="49"/>
      <c r="AW666" s="49"/>
      <c r="AX666" s="49"/>
      <c r="AY666" s="49"/>
      <c r="AZ666" s="54"/>
      <c r="BA666" s="79"/>
      <c r="BB666" s="79"/>
    </row>
    <row r="667" spans="1:54" ht="16.2" thickBot="1" x14ac:dyDescent="0.35">
      <c r="A667" s="48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106"/>
      <c r="X667" s="106"/>
      <c r="Y667" s="106"/>
      <c r="Z667" s="49"/>
      <c r="AA667" s="9"/>
      <c r="AB667" s="9"/>
      <c r="AC667" s="9"/>
      <c r="AD667" s="49"/>
      <c r="AE667" s="9"/>
      <c r="AF667" s="49"/>
      <c r="AG667" s="49"/>
      <c r="AH667" s="49"/>
      <c r="AI667" s="49"/>
      <c r="AJ667" s="49"/>
      <c r="AK667" s="49"/>
      <c r="AL667" s="49"/>
      <c r="AM667" s="49"/>
      <c r="AN667" s="9"/>
      <c r="AO667" s="9"/>
      <c r="AP667" s="9"/>
      <c r="AQ667" s="9"/>
      <c r="AR667" s="9"/>
      <c r="AS667" s="9"/>
      <c r="AT667" s="9"/>
      <c r="AU667" s="9"/>
      <c r="AV667" s="49"/>
      <c r="AW667" s="49"/>
      <c r="AX667" s="49"/>
      <c r="AY667" s="49"/>
      <c r="AZ667" s="54"/>
      <c r="BA667" s="79"/>
      <c r="BB667" s="79"/>
    </row>
    <row r="668" spans="1:54" ht="16.2" thickBot="1" x14ac:dyDescent="0.35">
      <c r="A668" s="48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106"/>
      <c r="X668" s="106"/>
      <c r="Y668" s="106"/>
      <c r="Z668" s="49"/>
      <c r="AA668" s="9"/>
      <c r="AB668" s="9"/>
      <c r="AC668" s="9"/>
      <c r="AD668" s="49"/>
      <c r="AE668" s="9"/>
      <c r="AF668" s="49"/>
      <c r="AG668" s="49"/>
      <c r="AH668" s="49"/>
      <c r="AI668" s="49"/>
      <c r="AJ668" s="49"/>
      <c r="AK668" s="49"/>
      <c r="AL668" s="49"/>
      <c r="AM668" s="49"/>
      <c r="AN668" s="9"/>
      <c r="AO668" s="9"/>
      <c r="AP668" s="9"/>
      <c r="AQ668" s="9"/>
      <c r="AR668" s="9"/>
      <c r="AS668" s="9"/>
      <c r="AT668" s="9"/>
      <c r="AU668" s="9"/>
      <c r="AV668" s="49"/>
      <c r="AW668" s="49"/>
      <c r="AX668" s="49"/>
      <c r="AY668" s="49"/>
      <c r="AZ668" s="54"/>
      <c r="BA668" s="79"/>
      <c r="BB668" s="79"/>
    </row>
    <row r="669" spans="1:54" ht="16.2" thickBot="1" x14ac:dyDescent="0.35">
      <c r="A669" s="48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106"/>
      <c r="X669" s="106"/>
      <c r="Y669" s="106"/>
      <c r="Z669" s="49"/>
      <c r="AA669" s="9"/>
      <c r="AB669" s="9"/>
      <c r="AC669" s="9"/>
      <c r="AD669" s="49"/>
      <c r="AE669" s="9"/>
      <c r="AF669" s="49"/>
      <c r="AG669" s="49"/>
      <c r="AH669" s="49"/>
      <c r="AI669" s="49"/>
      <c r="AJ669" s="49"/>
      <c r="AK669" s="49"/>
      <c r="AL669" s="49"/>
      <c r="AM669" s="49"/>
      <c r="AN669" s="9"/>
      <c r="AO669" s="9"/>
      <c r="AP669" s="9"/>
      <c r="AQ669" s="9"/>
      <c r="AR669" s="9"/>
      <c r="AS669" s="9"/>
      <c r="AT669" s="9"/>
      <c r="AU669" s="9"/>
      <c r="AV669" s="49"/>
      <c r="AW669" s="49"/>
      <c r="AX669" s="49"/>
      <c r="AY669" s="49"/>
      <c r="AZ669" s="54"/>
      <c r="BA669" s="79"/>
      <c r="BB669" s="79"/>
    </row>
    <row r="670" spans="1:54" ht="16.2" thickBot="1" x14ac:dyDescent="0.35">
      <c r="A670" s="48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106"/>
      <c r="X670" s="106"/>
      <c r="Y670" s="106"/>
      <c r="Z670" s="49"/>
      <c r="AA670" s="9"/>
      <c r="AB670" s="9"/>
      <c r="AC670" s="9"/>
      <c r="AD670" s="49"/>
      <c r="AE670" s="9"/>
      <c r="AF670" s="49"/>
      <c r="AG670" s="49"/>
      <c r="AH670" s="49"/>
      <c r="AI670" s="49"/>
      <c r="AJ670" s="49"/>
      <c r="AK670" s="49"/>
      <c r="AL670" s="49"/>
      <c r="AM670" s="49"/>
      <c r="AN670" s="9"/>
      <c r="AO670" s="9"/>
      <c r="AP670" s="9"/>
      <c r="AQ670" s="9"/>
      <c r="AR670" s="9"/>
      <c r="AS670" s="9"/>
      <c r="AT670" s="9"/>
      <c r="AU670" s="9"/>
      <c r="AV670" s="49"/>
      <c r="AW670" s="49"/>
      <c r="AX670" s="49"/>
      <c r="AY670" s="49"/>
      <c r="AZ670" s="54"/>
      <c r="BA670" s="79"/>
      <c r="BB670" s="79"/>
    </row>
    <row r="671" spans="1:54" ht="16.2" thickBot="1" x14ac:dyDescent="0.35">
      <c r="A671" s="48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106"/>
      <c r="X671" s="106"/>
      <c r="Y671" s="106"/>
      <c r="Z671" s="49"/>
      <c r="AA671" s="9"/>
      <c r="AB671" s="9"/>
      <c r="AC671" s="9"/>
      <c r="AD671" s="49"/>
      <c r="AE671" s="9"/>
      <c r="AF671" s="49"/>
      <c r="AG671" s="49"/>
      <c r="AH671" s="49"/>
      <c r="AI671" s="49"/>
      <c r="AJ671" s="49"/>
      <c r="AK671" s="49"/>
      <c r="AL671" s="49"/>
      <c r="AM671" s="49"/>
      <c r="AN671" s="9"/>
      <c r="AO671" s="9"/>
      <c r="AP671" s="9"/>
      <c r="AQ671" s="9"/>
      <c r="AR671" s="9"/>
      <c r="AS671" s="9"/>
      <c r="AT671" s="9"/>
      <c r="AU671" s="9"/>
      <c r="AV671" s="49"/>
      <c r="AW671" s="49"/>
      <c r="AX671" s="49"/>
      <c r="AY671" s="49"/>
      <c r="AZ671" s="54"/>
      <c r="BA671" s="79"/>
      <c r="BB671" s="79"/>
    </row>
    <row r="672" spans="1:54" ht="16.2" thickBot="1" x14ac:dyDescent="0.35">
      <c r="A672" s="48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106"/>
      <c r="X672" s="106"/>
      <c r="Y672" s="106"/>
      <c r="Z672" s="49"/>
      <c r="AA672" s="9"/>
      <c r="AB672" s="9"/>
      <c r="AC672" s="9"/>
      <c r="AD672" s="49"/>
      <c r="AE672" s="9"/>
      <c r="AF672" s="49"/>
      <c r="AG672" s="49"/>
      <c r="AH672" s="49"/>
      <c r="AI672" s="49"/>
      <c r="AJ672" s="49"/>
      <c r="AK672" s="49"/>
      <c r="AL672" s="49"/>
      <c r="AM672" s="49"/>
      <c r="AN672" s="9"/>
      <c r="AO672" s="9"/>
      <c r="AP672" s="9"/>
      <c r="AQ672" s="9"/>
      <c r="AR672" s="9"/>
      <c r="AS672" s="9"/>
      <c r="AT672" s="9"/>
      <c r="AU672" s="9"/>
      <c r="AV672" s="49"/>
      <c r="AW672" s="49"/>
      <c r="AX672" s="49"/>
      <c r="AY672" s="49"/>
      <c r="AZ672" s="54"/>
      <c r="BA672" s="79"/>
      <c r="BB672" s="79"/>
    </row>
    <row r="673" spans="1:54" ht="16.2" thickBot="1" x14ac:dyDescent="0.35">
      <c r="A673" s="48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106"/>
      <c r="X673" s="106"/>
      <c r="Y673" s="106"/>
      <c r="Z673" s="49"/>
      <c r="AA673" s="9"/>
      <c r="AB673" s="9"/>
      <c r="AC673" s="9"/>
      <c r="AD673" s="49"/>
      <c r="AE673" s="9"/>
      <c r="AF673" s="49"/>
      <c r="AG673" s="49"/>
      <c r="AH673" s="49"/>
      <c r="AI673" s="49"/>
      <c r="AJ673" s="49"/>
      <c r="AK673" s="49"/>
      <c r="AL673" s="49"/>
      <c r="AM673" s="49"/>
      <c r="AN673" s="9"/>
      <c r="AO673" s="9"/>
      <c r="AP673" s="9"/>
      <c r="AQ673" s="9"/>
      <c r="AR673" s="9"/>
      <c r="AS673" s="9"/>
      <c r="AT673" s="9"/>
      <c r="AU673" s="9"/>
      <c r="AV673" s="49"/>
      <c r="AW673" s="49"/>
      <c r="AX673" s="49"/>
      <c r="AY673" s="49"/>
      <c r="AZ673" s="54"/>
      <c r="BA673" s="79"/>
      <c r="BB673" s="79"/>
    </row>
    <row r="674" spans="1:54" ht="16.2" thickBot="1" x14ac:dyDescent="0.35">
      <c r="A674" s="48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106"/>
      <c r="X674" s="106"/>
      <c r="Y674" s="106"/>
      <c r="Z674" s="49"/>
      <c r="AA674" s="9"/>
      <c r="AB674" s="9"/>
      <c r="AC674" s="9"/>
      <c r="AD674" s="49"/>
      <c r="AE674" s="9"/>
      <c r="AF674" s="49"/>
      <c r="AG674" s="49"/>
      <c r="AH674" s="49"/>
      <c r="AI674" s="49"/>
      <c r="AJ674" s="49"/>
      <c r="AK674" s="49"/>
      <c r="AL674" s="49"/>
      <c r="AM674" s="49"/>
      <c r="AN674" s="9"/>
      <c r="AO674" s="9"/>
      <c r="AP674" s="9"/>
      <c r="AQ674" s="9"/>
      <c r="AR674" s="9"/>
      <c r="AS674" s="9"/>
      <c r="AT674" s="9"/>
      <c r="AU674" s="9"/>
      <c r="AV674" s="49"/>
      <c r="AW674" s="49"/>
      <c r="AX674" s="49"/>
      <c r="AY674" s="49"/>
      <c r="AZ674" s="54"/>
      <c r="BA674" s="79"/>
      <c r="BB674" s="79"/>
    </row>
    <row r="675" spans="1:54" ht="16.2" thickBot="1" x14ac:dyDescent="0.35">
      <c r="A675" s="48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106"/>
      <c r="X675" s="106"/>
      <c r="Y675" s="106"/>
      <c r="Z675" s="49"/>
      <c r="AA675" s="9"/>
      <c r="AB675" s="9"/>
      <c r="AC675" s="9"/>
      <c r="AD675" s="49"/>
      <c r="AE675" s="9"/>
      <c r="AF675" s="49"/>
      <c r="AG675" s="49"/>
      <c r="AH675" s="49"/>
      <c r="AI675" s="49"/>
      <c r="AJ675" s="49"/>
      <c r="AK675" s="49"/>
      <c r="AL675" s="49"/>
      <c r="AM675" s="49"/>
      <c r="AN675" s="9"/>
      <c r="AO675" s="9"/>
      <c r="AP675" s="9"/>
      <c r="AQ675" s="9"/>
      <c r="AR675" s="9"/>
      <c r="AS675" s="9"/>
      <c r="AT675" s="9"/>
      <c r="AU675" s="9"/>
      <c r="AV675" s="49"/>
      <c r="AW675" s="49"/>
      <c r="AX675" s="49"/>
      <c r="AY675" s="49"/>
      <c r="AZ675" s="54"/>
      <c r="BA675" s="79"/>
      <c r="BB675" s="79"/>
    </row>
    <row r="676" spans="1:54" ht="16.2" thickBot="1" x14ac:dyDescent="0.35">
      <c r="A676" s="48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106"/>
      <c r="X676" s="106"/>
      <c r="Y676" s="106"/>
      <c r="Z676" s="49"/>
      <c r="AA676" s="9"/>
      <c r="AB676" s="9"/>
      <c r="AC676" s="9"/>
      <c r="AD676" s="49"/>
      <c r="AE676" s="9"/>
      <c r="AF676" s="49"/>
      <c r="AG676" s="49"/>
      <c r="AH676" s="49"/>
      <c r="AI676" s="49"/>
      <c r="AJ676" s="49"/>
      <c r="AK676" s="49"/>
      <c r="AL676" s="49"/>
      <c r="AM676" s="49"/>
      <c r="AN676" s="9"/>
      <c r="AO676" s="9"/>
      <c r="AP676" s="9"/>
      <c r="AQ676" s="9"/>
      <c r="AR676" s="9"/>
      <c r="AS676" s="9"/>
      <c r="AT676" s="9"/>
      <c r="AU676" s="9"/>
      <c r="AV676" s="49"/>
      <c r="AW676" s="49"/>
      <c r="AX676" s="49"/>
      <c r="AY676" s="49"/>
      <c r="AZ676" s="54"/>
      <c r="BA676" s="79"/>
      <c r="BB676" s="79"/>
    </row>
    <row r="677" spans="1:54" ht="16.2" thickBot="1" x14ac:dyDescent="0.35">
      <c r="A677" s="48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106"/>
      <c r="X677" s="106"/>
      <c r="Y677" s="106"/>
      <c r="Z677" s="49"/>
      <c r="AA677" s="9"/>
      <c r="AB677" s="9"/>
      <c r="AC677" s="9"/>
      <c r="AD677" s="49"/>
      <c r="AE677" s="9"/>
      <c r="AF677" s="49"/>
      <c r="AG677" s="49"/>
      <c r="AH677" s="49"/>
      <c r="AI677" s="49"/>
      <c r="AJ677" s="49"/>
      <c r="AK677" s="49"/>
      <c r="AL677" s="49"/>
      <c r="AM677" s="49"/>
      <c r="AN677" s="9"/>
      <c r="AO677" s="9"/>
      <c r="AP677" s="9"/>
      <c r="AQ677" s="9"/>
      <c r="AR677" s="9"/>
      <c r="AS677" s="9"/>
      <c r="AT677" s="9"/>
      <c r="AU677" s="9"/>
      <c r="AV677" s="49"/>
      <c r="AW677" s="49"/>
      <c r="AX677" s="49"/>
      <c r="AY677" s="49"/>
      <c r="AZ677" s="54"/>
      <c r="BA677" s="79"/>
      <c r="BB677" s="79"/>
    </row>
    <row r="678" spans="1:54" ht="16.2" thickBot="1" x14ac:dyDescent="0.35">
      <c r="A678" s="48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106"/>
      <c r="X678" s="106"/>
      <c r="Y678" s="106"/>
      <c r="Z678" s="49"/>
      <c r="AA678" s="9"/>
      <c r="AB678" s="9"/>
      <c r="AC678" s="9"/>
      <c r="AD678" s="49"/>
      <c r="AE678" s="9"/>
      <c r="AF678" s="49"/>
      <c r="AG678" s="49"/>
      <c r="AH678" s="49"/>
      <c r="AI678" s="49"/>
      <c r="AJ678" s="49"/>
      <c r="AK678" s="49"/>
      <c r="AL678" s="49"/>
      <c r="AM678" s="49"/>
      <c r="AN678" s="9"/>
      <c r="AO678" s="9"/>
      <c r="AP678" s="9"/>
      <c r="AQ678" s="9"/>
      <c r="AR678" s="9"/>
      <c r="AS678" s="9"/>
      <c r="AT678" s="9"/>
      <c r="AU678" s="9"/>
      <c r="AV678" s="49"/>
      <c r="AW678" s="49"/>
      <c r="AX678" s="49"/>
      <c r="AY678" s="49"/>
      <c r="AZ678" s="54"/>
      <c r="BA678" s="79"/>
      <c r="BB678" s="79"/>
    </row>
    <row r="679" spans="1:54" ht="16.2" thickBot="1" x14ac:dyDescent="0.35">
      <c r="A679" s="48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106"/>
      <c r="X679" s="106"/>
      <c r="Y679" s="106"/>
      <c r="Z679" s="49"/>
      <c r="AA679" s="9"/>
      <c r="AB679" s="9"/>
      <c r="AC679" s="9"/>
      <c r="AD679" s="49"/>
      <c r="AE679" s="9"/>
      <c r="AF679" s="49"/>
      <c r="AG679" s="49"/>
      <c r="AH679" s="49"/>
      <c r="AI679" s="49"/>
      <c r="AJ679" s="49"/>
      <c r="AK679" s="49"/>
      <c r="AL679" s="49"/>
      <c r="AM679" s="49"/>
      <c r="AN679" s="9"/>
      <c r="AO679" s="9"/>
      <c r="AP679" s="9"/>
      <c r="AQ679" s="9"/>
      <c r="AR679" s="9"/>
      <c r="AS679" s="9"/>
      <c r="AT679" s="9"/>
      <c r="AU679" s="9"/>
      <c r="AV679" s="49"/>
      <c r="AW679" s="49"/>
      <c r="AX679" s="49"/>
      <c r="AY679" s="49"/>
      <c r="AZ679" s="54"/>
      <c r="BA679" s="79"/>
      <c r="BB679" s="79"/>
    </row>
    <row r="680" spans="1:54" ht="16.2" thickBot="1" x14ac:dyDescent="0.35">
      <c r="A680" s="48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106"/>
      <c r="X680" s="106"/>
      <c r="Y680" s="106"/>
      <c r="Z680" s="49"/>
      <c r="AA680" s="9"/>
      <c r="AB680" s="9"/>
      <c r="AC680" s="9"/>
      <c r="AD680" s="49"/>
      <c r="AE680" s="9"/>
      <c r="AF680" s="49"/>
      <c r="AG680" s="49"/>
      <c r="AH680" s="49"/>
      <c r="AI680" s="49"/>
      <c r="AJ680" s="49"/>
      <c r="AK680" s="49"/>
      <c r="AL680" s="49"/>
      <c r="AM680" s="49"/>
      <c r="AN680" s="9"/>
      <c r="AO680" s="9"/>
      <c r="AP680" s="9"/>
      <c r="AQ680" s="9"/>
      <c r="AR680" s="9"/>
      <c r="AS680" s="9"/>
      <c r="AT680" s="9"/>
      <c r="AU680" s="9"/>
      <c r="AV680" s="49"/>
      <c r="AW680" s="49"/>
      <c r="AX680" s="49"/>
      <c r="AY680" s="49"/>
      <c r="AZ680" s="54"/>
      <c r="BA680" s="79"/>
      <c r="BB680" s="79"/>
    </row>
    <row r="681" spans="1:54" ht="16.2" thickBot="1" x14ac:dyDescent="0.35">
      <c r="A681" s="48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106"/>
      <c r="X681" s="106"/>
      <c r="Y681" s="106"/>
      <c r="Z681" s="49"/>
      <c r="AA681" s="9"/>
      <c r="AB681" s="9"/>
      <c r="AC681" s="9"/>
      <c r="AD681" s="49"/>
      <c r="AE681" s="9"/>
      <c r="AF681" s="49"/>
      <c r="AG681" s="49"/>
      <c r="AH681" s="49"/>
      <c r="AI681" s="49"/>
      <c r="AJ681" s="49"/>
      <c r="AK681" s="49"/>
      <c r="AL681" s="49"/>
      <c r="AM681" s="49"/>
      <c r="AN681" s="9"/>
      <c r="AO681" s="9"/>
      <c r="AP681" s="9"/>
      <c r="AQ681" s="9"/>
      <c r="AR681" s="9"/>
      <c r="AS681" s="9"/>
      <c r="AT681" s="9"/>
      <c r="AU681" s="9"/>
      <c r="AV681" s="49"/>
      <c r="AW681" s="49"/>
      <c r="AX681" s="49"/>
      <c r="AY681" s="49"/>
      <c r="AZ681" s="54"/>
      <c r="BA681" s="79"/>
      <c r="BB681" s="79"/>
    </row>
    <row r="682" spans="1:54" ht="16.2" thickBot="1" x14ac:dyDescent="0.35">
      <c r="A682" s="48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106"/>
      <c r="X682" s="106"/>
      <c r="Y682" s="106"/>
      <c r="Z682" s="49"/>
      <c r="AA682" s="9"/>
      <c r="AB682" s="9"/>
      <c r="AC682" s="9"/>
      <c r="AD682" s="49"/>
      <c r="AE682" s="9"/>
      <c r="AF682" s="49"/>
      <c r="AG682" s="49"/>
      <c r="AH682" s="49"/>
      <c r="AI682" s="49"/>
      <c r="AJ682" s="49"/>
      <c r="AK682" s="49"/>
      <c r="AL682" s="49"/>
      <c r="AM682" s="49"/>
      <c r="AN682" s="9"/>
      <c r="AO682" s="9"/>
      <c r="AP682" s="9"/>
      <c r="AQ682" s="9"/>
      <c r="AR682" s="9"/>
      <c r="AS682" s="9"/>
      <c r="AT682" s="9"/>
      <c r="AU682" s="9"/>
      <c r="AV682" s="49"/>
      <c r="AW682" s="49"/>
      <c r="AX682" s="49"/>
      <c r="AY682" s="49"/>
      <c r="AZ682" s="54"/>
      <c r="BA682" s="79"/>
      <c r="BB682" s="79"/>
    </row>
    <row r="683" spans="1:54" x14ac:dyDescent="0.3">
      <c r="A683" s="55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107"/>
      <c r="X683" s="107"/>
      <c r="Y683" s="107"/>
      <c r="Z683" s="56"/>
      <c r="AA683" s="75"/>
      <c r="AB683" s="75"/>
      <c r="AC683" s="75"/>
      <c r="AD683" s="56"/>
      <c r="AE683" s="75"/>
      <c r="AF683" s="56"/>
      <c r="AG683" s="56"/>
      <c r="AH683" s="56"/>
      <c r="AI683" s="56"/>
      <c r="AJ683" s="56"/>
      <c r="AK683" s="56"/>
      <c r="AL683" s="56"/>
      <c r="AM683" s="56"/>
      <c r="AN683" s="75"/>
      <c r="AO683" s="75"/>
      <c r="AP683" s="75"/>
      <c r="AQ683" s="75"/>
      <c r="AR683" s="75"/>
      <c r="AS683" s="75"/>
      <c r="AT683" s="75"/>
      <c r="AU683" s="75"/>
      <c r="AV683" s="56"/>
      <c r="AW683" s="56"/>
      <c r="AX683" s="56"/>
      <c r="AY683" s="56"/>
      <c r="AZ683" s="57"/>
      <c r="BA683" s="79"/>
      <c r="BB683" s="79"/>
    </row>
  </sheetData>
  <autoFilter ref="A9:CO155" xr:uid="{B9358BE4-8D61-4CC3-A6E0-AAEFC65CA99B}"/>
  <conditionalFormatting sqref="AD10:AD350">
    <cfRule type="cellIs" dxfId="21" priority="6" operator="equal">
      <formula>1</formula>
    </cfRule>
  </conditionalFormatting>
  <conditionalFormatting sqref="AD10:AD290">
    <cfRule type="cellIs" dxfId="20" priority="5" operator="equal">
      <formula>" "</formula>
    </cfRule>
  </conditionalFormatting>
  <conditionalFormatting sqref="B1:B1048576">
    <cfRule type="duplicateValues" dxfId="19" priority="2"/>
  </conditionalFormatting>
  <conditionalFormatting sqref="Z10:Z1048576">
    <cfRule type="cellIs" dxfId="18" priority="1" operator="equal">
      <formula>"""YES"""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D3786-529B-4A24-ACEB-4A7800F39628}">
  <dimension ref="B1:U78"/>
  <sheetViews>
    <sheetView tabSelected="1" topLeftCell="A22" zoomScale="94" zoomScaleNormal="94" workbookViewId="0">
      <selection activeCell="V45" sqref="V45"/>
    </sheetView>
  </sheetViews>
  <sheetFormatPr defaultRowHeight="15.6" x14ac:dyDescent="0.3"/>
  <cols>
    <col min="1" max="1" width="1.3984375" customWidth="1"/>
    <col min="2" max="2" width="22.3984375" bestFit="1" customWidth="1"/>
    <col min="3" max="10" width="10.69921875" style="14" customWidth="1"/>
    <col min="11" max="11" width="1.3984375" style="14" customWidth="1"/>
    <col min="12" max="12" width="9.59765625" style="14" bestFit="1" customWidth="1"/>
    <col min="13" max="13" width="8.69921875" style="14" customWidth="1"/>
    <col min="14" max="14" width="1.3984375" style="14" customWidth="1"/>
    <col min="15" max="15" width="8.69921875" style="14" customWidth="1"/>
    <col min="16" max="16" width="8.69921875" style="14" hidden="1" customWidth="1"/>
    <col min="17" max="17" width="11" style="14" customWidth="1"/>
    <col min="18" max="18" width="10.59765625" style="14" customWidth="1"/>
    <col min="19" max="21" width="8.69921875" style="14" customWidth="1"/>
  </cols>
  <sheetData>
    <row r="1" spans="2:21" x14ac:dyDescent="0.3">
      <c r="B1" s="1" t="s">
        <v>273</v>
      </c>
    </row>
    <row r="2" spans="2:21" x14ac:dyDescent="0.3">
      <c r="B2" s="1"/>
    </row>
    <row r="3" spans="2:21" x14ac:dyDescent="0.3">
      <c r="B3" s="64" t="s">
        <v>277</v>
      </c>
    </row>
    <row r="4" spans="2:21" x14ac:dyDescent="0.3">
      <c r="B4" s="64"/>
    </row>
    <row r="5" spans="2:21" x14ac:dyDescent="0.3">
      <c r="B5" s="1" t="s">
        <v>274</v>
      </c>
    </row>
    <row r="7" spans="2:21" ht="16.2" thickBot="1" x14ac:dyDescent="0.35">
      <c r="C7" s="19" t="s">
        <v>144</v>
      </c>
      <c r="D7" s="18"/>
      <c r="E7" s="18"/>
      <c r="F7" s="18"/>
      <c r="G7" s="19"/>
      <c r="H7" s="18"/>
    </row>
    <row r="8" spans="2:21" ht="16.8" thickTop="1" thickBot="1" x14ac:dyDescent="0.35">
      <c r="B8" s="27" t="s">
        <v>141</v>
      </c>
      <c r="C8" s="28" t="s">
        <v>142</v>
      </c>
      <c r="D8" s="29"/>
      <c r="E8" s="30"/>
      <c r="F8" s="30"/>
      <c r="G8" s="30"/>
      <c r="H8" s="30"/>
      <c r="I8" s="31"/>
      <c r="J8"/>
      <c r="K8"/>
      <c r="S8"/>
      <c r="T8"/>
      <c r="U8"/>
    </row>
    <row r="9" spans="2:21" ht="16.8" thickTop="1" thickBot="1" x14ac:dyDescent="0.35">
      <c r="B9" s="27" t="s">
        <v>143</v>
      </c>
      <c r="C9" s="29">
        <v>0</v>
      </c>
      <c r="D9" s="30">
        <v>1</v>
      </c>
      <c r="E9" s="30">
        <v>2</v>
      </c>
      <c r="F9" s="30">
        <v>3</v>
      </c>
      <c r="G9" s="30">
        <v>4</v>
      </c>
      <c r="H9" s="31">
        <v>5</v>
      </c>
      <c r="I9" s="36" t="s">
        <v>140</v>
      </c>
      <c r="J9"/>
      <c r="K9"/>
      <c r="L9" s="5" t="s">
        <v>128</v>
      </c>
      <c r="M9" s="6" t="s">
        <v>129</v>
      </c>
      <c r="N9" s="8"/>
      <c r="O9" s="6" t="s">
        <v>133</v>
      </c>
      <c r="P9" s="6" t="s">
        <v>134</v>
      </c>
      <c r="Q9" s="6" t="s">
        <v>54</v>
      </c>
      <c r="R9" s="7" t="s">
        <v>253</v>
      </c>
      <c r="S9"/>
      <c r="T9"/>
      <c r="U9"/>
    </row>
    <row r="10" spans="2:21" ht="16.8" thickTop="1" thickBot="1" x14ac:dyDescent="0.35">
      <c r="B10" s="82" t="s">
        <v>59</v>
      </c>
      <c r="C10" s="83">
        <v>5</v>
      </c>
      <c r="D10" s="84">
        <v>14</v>
      </c>
      <c r="E10" s="84">
        <v>14</v>
      </c>
      <c r="F10" s="84">
        <v>4</v>
      </c>
      <c r="G10" s="84"/>
      <c r="H10" s="84">
        <v>2</v>
      </c>
      <c r="I10" s="85">
        <v>39</v>
      </c>
      <c r="J10"/>
      <c r="K10"/>
      <c r="L10" s="10" t="s">
        <v>52</v>
      </c>
      <c r="M10" s="9">
        <f>COUNTIF('Data 2508'!Z10:Z475,Summary2508!L10)</f>
        <v>44</v>
      </c>
      <c r="N10" s="8"/>
      <c r="O10" s="9" t="s">
        <v>131</v>
      </c>
      <c r="P10" s="9">
        <v>1</v>
      </c>
      <c r="Q10" s="9">
        <f>SUM('Data 2508'!AD10:AD475)</f>
        <v>35</v>
      </c>
      <c r="R10" s="123">
        <f>Q10/$M$10</f>
        <v>0.79545454545454541</v>
      </c>
      <c r="S10"/>
      <c r="T10"/>
      <c r="U10"/>
    </row>
    <row r="11" spans="2:21" ht="16.2" thickBot="1" x14ac:dyDescent="0.35">
      <c r="B11" s="86" t="s">
        <v>126</v>
      </c>
      <c r="C11" s="87">
        <v>5</v>
      </c>
      <c r="D11" s="88">
        <v>8</v>
      </c>
      <c r="E11" s="88">
        <v>6</v>
      </c>
      <c r="F11" s="88">
        <v>3</v>
      </c>
      <c r="G11" s="88">
        <v>3</v>
      </c>
      <c r="H11" s="88"/>
      <c r="I11" s="89">
        <v>25</v>
      </c>
      <c r="J11"/>
      <c r="K11"/>
      <c r="L11" s="10" t="s">
        <v>53</v>
      </c>
      <c r="M11" s="9">
        <f>COUNTIF('Data 2508'!Z10:Z476,Summary2508!L11)</f>
        <v>102</v>
      </c>
      <c r="N11" s="8"/>
      <c r="O11" s="9" t="s">
        <v>132</v>
      </c>
      <c r="P11" s="9">
        <v>0</v>
      </c>
      <c r="Q11" s="9">
        <f>M10-Q10</f>
        <v>9</v>
      </c>
      <c r="R11" s="123">
        <f>Q11/$M$10</f>
        <v>0.20454545454545456</v>
      </c>
      <c r="S11"/>
      <c r="T11"/>
      <c r="U11"/>
    </row>
    <row r="12" spans="2:21" ht="16.2" thickBot="1" x14ac:dyDescent="0.35">
      <c r="B12" s="86" t="s">
        <v>135</v>
      </c>
      <c r="C12" s="87">
        <v>1</v>
      </c>
      <c r="D12" s="88">
        <v>3</v>
      </c>
      <c r="E12" s="88">
        <v>2</v>
      </c>
      <c r="F12" s="88">
        <v>1</v>
      </c>
      <c r="G12" s="88"/>
      <c r="H12" s="88"/>
      <c r="I12" s="89">
        <v>7</v>
      </c>
      <c r="J12"/>
      <c r="K12"/>
      <c r="L12" s="3"/>
      <c r="M12" s="11">
        <f>SUBTOTAL(9,M10:M11)</f>
        <v>146</v>
      </c>
      <c r="N12" s="12"/>
      <c r="O12" s="13"/>
      <c r="P12" s="13"/>
      <c r="Q12" s="11">
        <f>SUM(Q10:Q11)</f>
        <v>44</v>
      </c>
      <c r="R12" s="4"/>
      <c r="S12"/>
      <c r="T12"/>
      <c r="U12"/>
    </row>
    <row r="13" spans="2:21" ht="16.2" thickBot="1" x14ac:dyDescent="0.35">
      <c r="B13" s="86" t="s">
        <v>106</v>
      </c>
      <c r="C13" s="87"/>
      <c r="D13" s="88">
        <v>1</v>
      </c>
      <c r="E13" s="88"/>
      <c r="F13" s="88"/>
      <c r="G13" s="88"/>
      <c r="H13" s="88"/>
      <c r="I13" s="89">
        <v>1</v>
      </c>
      <c r="J13"/>
      <c r="K13"/>
      <c r="L13"/>
      <c r="M13"/>
      <c r="N13"/>
      <c r="O13"/>
      <c r="P13"/>
      <c r="Q13"/>
      <c r="R13"/>
      <c r="S13"/>
      <c r="T13"/>
      <c r="U13"/>
    </row>
    <row r="14" spans="2:21" ht="16.2" thickBot="1" x14ac:dyDescent="0.35">
      <c r="B14" s="86" t="s">
        <v>56</v>
      </c>
      <c r="C14" s="87">
        <v>2</v>
      </c>
      <c r="D14" s="88">
        <v>10</v>
      </c>
      <c r="E14" s="88">
        <v>5</v>
      </c>
      <c r="F14" s="88">
        <v>1</v>
      </c>
      <c r="G14" s="88">
        <v>1</v>
      </c>
      <c r="H14" s="88"/>
      <c r="I14" s="89">
        <v>19</v>
      </c>
      <c r="J14"/>
      <c r="K14"/>
      <c r="L14"/>
      <c r="M14"/>
      <c r="N14"/>
      <c r="O14"/>
      <c r="P14"/>
      <c r="Q14"/>
      <c r="R14"/>
      <c r="S14"/>
      <c r="T14"/>
      <c r="U14"/>
    </row>
    <row r="15" spans="2:21" ht="16.8" thickTop="1" thickBot="1" x14ac:dyDescent="0.35">
      <c r="B15" s="86" t="s">
        <v>58</v>
      </c>
      <c r="C15" s="87">
        <v>3</v>
      </c>
      <c r="D15" s="88">
        <v>6</v>
      </c>
      <c r="E15" s="88">
        <v>3</v>
      </c>
      <c r="F15" s="88">
        <v>4</v>
      </c>
      <c r="G15" s="88">
        <v>2</v>
      </c>
      <c r="H15" s="88"/>
      <c r="I15" s="89">
        <v>18</v>
      </c>
      <c r="J15"/>
      <c r="K15"/>
      <c r="L15"/>
      <c r="M15" s="5" t="s">
        <v>461</v>
      </c>
      <c r="N15" s="120"/>
      <c r="O15" s="6" t="s">
        <v>54</v>
      </c>
      <c r="P15" s="6"/>
      <c r="Q15" s="6" t="s">
        <v>398</v>
      </c>
      <c r="R15" s="7" t="s">
        <v>464</v>
      </c>
      <c r="S15"/>
      <c r="T15"/>
      <c r="U15"/>
    </row>
    <row r="16" spans="2:21" ht="16.2" thickBot="1" x14ac:dyDescent="0.35">
      <c r="B16" s="86" t="s">
        <v>64</v>
      </c>
      <c r="C16" s="87">
        <v>1</v>
      </c>
      <c r="D16" s="88">
        <v>3</v>
      </c>
      <c r="E16" s="88">
        <v>3</v>
      </c>
      <c r="F16" s="88">
        <v>1</v>
      </c>
      <c r="G16" s="88">
        <v>2</v>
      </c>
      <c r="H16" s="88">
        <v>1</v>
      </c>
      <c r="I16" s="89">
        <v>11</v>
      </c>
      <c r="J16"/>
      <c r="K16"/>
      <c r="L16"/>
      <c r="M16" s="10" t="s">
        <v>462</v>
      </c>
      <c r="N16" s="8"/>
      <c r="O16" s="9">
        <f>COUNTIF('Data 2508'!AE:AE,Summary2508!M16)</f>
        <v>87</v>
      </c>
      <c r="P16" s="9"/>
      <c r="Q16" s="123">
        <f>O16/$O$18</f>
        <v>0.59589041095890416</v>
      </c>
      <c r="R16" s="116">
        <f>O16*SUM((10*2.02)-10)</f>
        <v>887.4</v>
      </c>
      <c r="S16"/>
      <c r="T16"/>
      <c r="U16"/>
    </row>
    <row r="17" spans="2:21" ht="16.2" thickBot="1" x14ac:dyDescent="0.35">
      <c r="B17" s="86" t="s">
        <v>103</v>
      </c>
      <c r="C17" s="87"/>
      <c r="D17" s="88">
        <v>5</v>
      </c>
      <c r="E17" s="88">
        <v>2</v>
      </c>
      <c r="F17" s="88">
        <v>2</v>
      </c>
      <c r="G17" s="88"/>
      <c r="H17" s="88">
        <v>2</v>
      </c>
      <c r="I17" s="89">
        <v>11</v>
      </c>
      <c r="J17"/>
      <c r="K17"/>
      <c r="L17"/>
      <c r="M17" s="10" t="s">
        <v>463</v>
      </c>
      <c r="N17" s="8"/>
      <c r="O17" s="9">
        <f>COUNTIF('Data 2508'!AE:AE,Summary2508!M17)</f>
        <v>59</v>
      </c>
      <c r="P17" s="9"/>
      <c r="Q17" s="123">
        <f>O17/$O$18</f>
        <v>0.4041095890410959</v>
      </c>
      <c r="R17" s="118">
        <f>O17*10</f>
        <v>590</v>
      </c>
      <c r="S17"/>
      <c r="T17"/>
      <c r="U17"/>
    </row>
    <row r="18" spans="2:21" ht="16.2" thickBot="1" x14ac:dyDescent="0.35">
      <c r="B18" s="86" t="s">
        <v>55</v>
      </c>
      <c r="C18" s="87"/>
      <c r="D18" s="88">
        <v>2</v>
      </c>
      <c r="E18" s="88"/>
      <c r="F18" s="88"/>
      <c r="G18" s="88"/>
      <c r="H18" s="88"/>
      <c r="I18" s="89">
        <v>2</v>
      </c>
      <c r="J18"/>
      <c r="K18"/>
      <c r="L18"/>
      <c r="M18" s="48"/>
      <c r="N18" s="8"/>
      <c r="O18" s="114">
        <f>SUM(O16:O17)</f>
        <v>146</v>
      </c>
      <c r="P18" s="114">
        <f>SUM(P16:P17)</f>
        <v>0</v>
      </c>
      <c r="Q18" s="115">
        <f>SUM(Q16:Q17)</f>
        <v>1</v>
      </c>
      <c r="R18" s="116">
        <f>R16-R17</f>
        <v>297.39999999999998</v>
      </c>
      <c r="S18"/>
      <c r="T18"/>
      <c r="U18"/>
    </row>
    <row r="19" spans="2:21" ht="16.2" thickBot="1" x14ac:dyDescent="0.35">
      <c r="B19" s="86" t="s">
        <v>165</v>
      </c>
      <c r="C19" s="87"/>
      <c r="D19" s="88">
        <v>4</v>
      </c>
      <c r="E19" s="88"/>
      <c r="F19" s="88">
        <v>2</v>
      </c>
      <c r="G19" s="88">
        <v>1</v>
      </c>
      <c r="H19" s="88"/>
      <c r="I19" s="89">
        <v>7</v>
      </c>
      <c r="J19"/>
      <c r="K19"/>
      <c r="L19"/>
      <c r="M19" s="3"/>
      <c r="N19" s="8"/>
      <c r="O19" s="13"/>
      <c r="P19" s="13"/>
      <c r="Q19" s="11" t="s">
        <v>465</v>
      </c>
      <c r="R19" s="117">
        <f>R18*0.98</f>
        <v>291.452</v>
      </c>
      <c r="S19"/>
      <c r="T19"/>
      <c r="U19"/>
    </row>
    <row r="20" spans="2:21" ht="16.2" thickBot="1" x14ac:dyDescent="0.35">
      <c r="B20" s="86" t="s">
        <v>104</v>
      </c>
      <c r="C20" s="87"/>
      <c r="D20" s="88"/>
      <c r="E20" s="88">
        <v>1</v>
      </c>
      <c r="F20" s="88"/>
      <c r="G20" s="88"/>
      <c r="H20" s="88"/>
      <c r="I20" s="89">
        <v>1</v>
      </c>
      <c r="J20"/>
      <c r="K20"/>
    </row>
    <row r="21" spans="2:21" ht="16.2" thickBot="1" x14ac:dyDescent="0.35">
      <c r="B21" s="86" t="s">
        <v>127</v>
      </c>
      <c r="C21" s="87"/>
      <c r="D21" s="88">
        <v>1</v>
      </c>
      <c r="E21" s="88"/>
      <c r="F21" s="88"/>
      <c r="G21" s="88"/>
      <c r="H21" s="88"/>
      <c r="I21" s="89">
        <v>1</v>
      </c>
      <c r="J21"/>
      <c r="K21"/>
      <c r="M21" s="112" t="s">
        <v>472</v>
      </c>
    </row>
    <row r="22" spans="2:21" ht="16.2" thickBot="1" x14ac:dyDescent="0.35">
      <c r="B22" s="98" t="s">
        <v>57</v>
      </c>
      <c r="C22" s="87">
        <v>1</v>
      </c>
      <c r="D22" s="88">
        <v>1</v>
      </c>
      <c r="E22" s="88"/>
      <c r="F22" s="88">
        <v>2</v>
      </c>
      <c r="G22" s="88"/>
      <c r="H22" s="88"/>
      <c r="I22" s="89">
        <v>4</v>
      </c>
      <c r="J22"/>
      <c r="K22"/>
    </row>
    <row r="23" spans="2:21" ht="16.8" thickTop="1" thickBot="1" x14ac:dyDescent="0.35">
      <c r="B23" s="35" t="s">
        <v>140</v>
      </c>
      <c r="C23" s="26">
        <v>18</v>
      </c>
      <c r="D23" s="16">
        <v>58</v>
      </c>
      <c r="E23" s="16">
        <v>36</v>
      </c>
      <c r="F23" s="16">
        <v>20</v>
      </c>
      <c r="G23" s="16">
        <v>9</v>
      </c>
      <c r="H23" s="16">
        <v>5</v>
      </c>
      <c r="I23" s="17">
        <v>146</v>
      </c>
      <c r="J23"/>
      <c r="K23"/>
      <c r="M23" s="112" t="s">
        <v>474</v>
      </c>
    </row>
    <row r="24" spans="2:21" ht="16.8" thickTop="1" thickBot="1" x14ac:dyDescent="0.35">
      <c r="C24"/>
      <c r="D24"/>
      <c r="E24"/>
      <c r="F24"/>
      <c r="G24"/>
      <c r="H24"/>
      <c r="I24"/>
      <c r="J24"/>
      <c r="K24"/>
    </row>
    <row r="25" spans="2:21" ht="16.8" thickTop="1" thickBot="1" x14ac:dyDescent="0.35">
      <c r="C25"/>
      <c r="D25"/>
      <c r="E25"/>
      <c r="F25"/>
      <c r="G25"/>
      <c r="H25"/>
      <c r="I25"/>
      <c r="M25" s="5" t="s">
        <v>133</v>
      </c>
      <c r="N25" s="6"/>
      <c r="O25" s="6" t="s">
        <v>54</v>
      </c>
      <c r="P25" s="6"/>
      <c r="Q25" s="6" t="s">
        <v>398</v>
      </c>
      <c r="R25" s="7" t="s">
        <v>464</v>
      </c>
    </row>
    <row r="26" spans="2:21" ht="16.2" thickBot="1" x14ac:dyDescent="0.35">
      <c r="C26"/>
      <c r="D26"/>
      <c r="E26"/>
      <c r="F26" s="1"/>
      <c r="G26"/>
      <c r="H26"/>
      <c r="I26"/>
      <c r="M26" s="119" t="s">
        <v>131</v>
      </c>
      <c r="N26" s="9"/>
      <c r="O26" s="9">
        <f>'Data 2508'!CD8</f>
        <v>67</v>
      </c>
      <c r="P26" s="9"/>
      <c r="Q26" s="113">
        <f>O26/$O$29</f>
        <v>0.4589041095890411</v>
      </c>
      <c r="R26" s="116">
        <f>O26*SUM((10*1.53)-10)</f>
        <v>355.1</v>
      </c>
    </row>
    <row r="27" spans="2:21" ht="16.2" thickBot="1" x14ac:dyDescent="0.35">
      <c r="B27" s="96" t="s">
        <v>356</v>
      </c>
      <c r="C27" s="90" t="s">
        <v>357</v>
      </c>
      <c r="D27" s="90" t="s">
        <v>358</v>
      </c>
      <c r="E27" s="45"/>
      <c r="F27" s="90" t="s">
        <v>46</v>
      </c>
      <c r="G27" s="90" t="s">
        <v>131</v>
      </c>
      <c r="H27" s="90" t="s">
        <v>397</v>
      </c>
      <c r="I27" s="41" t="s">
        <v>129</v>
      </c>
      <c r="J27" s="90" t="s">
        <v>398</v>
      </c>
      <c r="K27" s="90"/>
      <c r="M27" s="119" t="s">
        <v>473</v>
      </c>
      <c r="N27" s="9"/>
      <c r="O27" s="9">
        <f>'Data 2508'!CE8</f>
        <v>57</v>
      </c>
      <c r="P27" s="9"/>
      <c r="Q27" s="113">
        <f t="shared" ref="Q27:Q28" si="0">O27/$O$29</f>
        <v>0.3904109589041096</v>
      </c>
      <c r="R27" s="125">
        <v>0</v>
      </c>
    </row>
    <row r="28" spans="2:21" ht="16.2" thickBot="1" x14ac:dyDescent="0.35">
      <c r="B28" s="78">
        <v>0</v>
      </c>
      <c r="C28" s="45">
        <f>GETPIVOTDATA("2nd Half Goals",$B$8,"2nd Half Goals",0)</f>
        <v>18</v>
      </c>
      <c r="D28" s="40">
        <f t="shared" ref="D28:D33" si="1">C28/$C$34</f>
        <v>0.12328767123287671</v>
      </c>
      <c r="E28" s="45"/>
      <c r="F28" s="99" t="s">
        <v>59</v>
      </c>
      <c r="G28" s="94">
        <f t="shared" ref="G28:G40" si="2">SUM(D10:H10)</f>
        <v>34</v>
      </c>
      <c r="H28" s="45">
        <f>GETPIVOTDATA("2nd Half Goals",$B$8,"HT Score","0-0","2nd Half Goals",0)</f>
        <v>5</v>
      </c>
      <c r="I28" s="14">
        <f t="shared" ref="I28:I40" si="3">SUM(G28:H28)</f>
        <v>39</v>
      </c>
      <c r="J28" s="95">
        <f t="shared" ref="J28:J40" si="4">G28/I28</f>
        <v>0.87179487179487181</v>
      </c>
      <c r="K28" s="95"/>
      <c r="M28" s="119" t="s">
        <v>132</v>
      </c>
      <c r="N28" s="9"/>
      <c r="O28" s="9">
        <f>'Data 2508'!CF8</f>
        <v>22</v>
      </c>
      <c r="P28" s="9"/>
      <c r="Q28" s="113">
        <f t="shared" si="0"/>
        <v>0.15068493150684931</v>
      </c>
      <c r="R28" s="118">
        <f>O28*10</f>
        <v>220</v>
      </c>
    </row>
    <row r="29" spans="2:21" ht="16.2" thickBot="1" x14ac:dyDescent="0.35">
      <c r="B29" s="14">
        <v>1</v>
      </c>
      <c r="C29" s="14">
        <f>GETPIVOTDATA("2nd Half Goals",$B$8,"2nd Half Goals",1)</f>
        <v>58</v>
      </c>
      <c r="D29" s="40">
        <f t="shared" si="1"/>
        <v>0.39726027397260272</v>
      </c>
      <c r="F29" s="100" t="s">
        <v>126</v>
      </c>
      <c r="G29" s="94">
        <f t="shared" si="2"/>
        <v>20</v>
      </c>
      <c r="H29" s="45">
        <f>GETPIVOTDATA("2nd Half Goals",$B$8,"HT Score","0-1","2nd Half Goals",0)</f>
        <v>5</v>
      </c>
      <c r="I29" s="14">
        <f t="shared" si="3"/>
        <v>25</v>
      </c>
      <c r="J29" s="95">
        <f t="shared" si="4"/>
        <v>0.8</v>
      </c>
      <c r="K29" s="95"/>
      <c r="M29" s="10"/>
      <c r="N29" s="9"/>
      <c r="O29" s="114">
        <f>SUM(O26:O28)</f>
        <v>146</v>
      </c>
      <c r="P29" s="114">
        <f t="shared" ref="P29:R29" si="5">SUM(P26:P28)</f>
        <v>0</v>
      </c>
      <c r="Q29" s="115">
        <f t="shared" si="5"/>
        <v>1</v>
      </c>
      <c r="R29" s="116">
        <f>R26-R28</f>
        <v>135.10000000000002</v>
      </c>
    </row>
    <row r="30" spans="2:21" ht="16.2" thickBot="1" x14ac:dyDescent="0.35">
      <c r="B30" s="14">
        <v>2</v>
      </c>
      <c r="C30" s="14">
        <f>GETPIVOTDATA("2nd Half Goals",$B$8,"2nd Half Goals",2)</f>
        <v>36</v>
      </c>
      <c r="D30" s="40">
        <f t="shared" si="1"/>
        <v>0.24657534246575341</v>
      </c>
      <c r="F30" s="101" t="s">
        <v>135</v>
      </c>
      <c r="G30" s="94">
        <f t="shared" si="2"/>
        <v>6</v>
      </c>
      <c r="H30" s="45">
        <f>GETPIVOTDATA("2nd Half Goals",$B$8,"HT Score","0-2","2nd Half Goals",0)</f>
        <v>1</v>
      </c>
      <c r="I30" s="14">
        <f t="shared" si="3"/>
        <v>7</v>
      </c>
      <c r="J30" s="95">
        <f t="shared" si="4"/>
        <v>0.8571428571428571</v>
      </c>
      <c r="K30" s="95"/>
      <c r="M30" s="124"/>
      <c r="N30" s="13"/>
      <c r="O30" s="13"/>
      <c r="P30" s="13"/>
      <c r="Q30" s="11" t="s">
        <v>465</v>
      </c>
      <c r="R30" s="117">
        <f>R29*0.98</f>
        <v>132.39800000000002</v>
      </c>
    </row>
    <row r="31" spans="2:21" ht="16.2" thickTop="1" x14ac:dyDescent="0.3">
      <c r="B31" s="14">
        <v>3</v>
      </c>
      <c r="C31" s="14">
        <f>GETPIVOTDATA("2nd Half Goals",$B$8,"2nd Half Goals",3)</f>
        <v>20</v>
      </c>
      <c r="D31" s="40">
        <f t="shared" si="1"/>
        <v>0.13698630136986301</v>
      </c>
      <c r="F31" s="101" t="s">
        <v>106</v>
      </c>
      <c r="G31" s="94">
        <f t="shared" si="2"/>
        <v>1</v>
      </c>
      <c r="H31" s="45">
        <f>GETPIVOTDATA("2nd Half Goals",$B$8,"HT Score","0-4","2nd Half Goals",0)</f>
        <v>0</v>
      </c>
      <c r="I31" s="14">
        <f t="shared" si="3"/>
        <v>1</v>
      </c>
      <c r="J31" s="95">
        <f t="shared" si="4"/>
        <v>1</v>
      </c>
      <c r="K31" s="95"/>
    </row>
    <row r="32" spans="2:21" x14ac:dyDescent="0.3">
      <c r="B32" s="14">
        <v>4</v>
      </c>
      <c r="C32" s="14">
        <f>GETPIVOTDATA("2nd Half Goals",$B$8,"2nd Half Goals",4)</f>
        <v>9</v>
      </c>
      <c r="D32" s="40">
        <f t="shared" si="1"/>
        <v>6.1643835616438353E-2</v>
      </c>
      <c r="F32" s="101" t="s">
        <v>56</v>
      </c>
      <c r="G32" s="94">
        <f t="shared" si="2"/>
        <v>17</v>
      </c>
      <c r="H32" s="45">
        <f>GETPIVOTDATA("2nd Half Goals",$B$8,"HT Score","1-0","2nd Half Goals",0)</f>
        <v>2</v>
      </c>
      <c r="I32" s="14">
        <f t="shared" si="3"/>
        <v>19</v>
      </c>
      <c r="J32" s="95">
        <f t="shared" si="4"/>
        <v>0.89473684210526316</v>
      </c>
      <c r="K32" s="95"/>
      <c r="M32" s="112" t="s">
        <v>478</v>
      </c>
    </row>
    <row r="33" spans="2:19" x14ac:dyDescent="0.3">
      <c r="B33" s="14">
        <v>5</v>
      </c>
      <c r="C33" s="14">
        <f>GETPIVOTDATA("2nd Half Goals",$B$8,"2nd Half Goals",5)</f>
        <v>5</v>
      </c>
      <c r="D33" s="40">
        <f t="shared" si="1"/>
        <v>3.4246575342465752E-2</v>
      </c>
      <c r="F33" s="102" t="s">
        <v>58</v>
      </c>
      <c r="G33" s="94">
        <f t="shared" si="2"/>
        <v>15</v>
      </c>
      <c r="H33" s="45">
        <f>GETPIVOTDATA("2nd Half Goals",$B$8,"HT Score","1-1","2nd Half Goals",0)</f>
        <v>3</v>
      </c>
      <c r="I33" s="14">
        <f t="shared" si="3"/>
        <v>18</v>
      </c>
      <c r="J33" s="95">
        <f t="shared" si="4"/>
        <v>0.83333333333333337</v>
      </c>
      <c r="K33" s="95"/>
    </row>
    <row r="34" spans="2:19" x14ac:dyDescent="0.3">
      <c r="C34" s="41">
        <f>SUM(C28:C33)</f>
        <v>146</v>
      </c>
      <c r="D34" s="42"/>
      <c r="F34" s="103" t="s">
        <v>64</v>
      </c>
      <c r="G34" s="94">
        <f t="shared" si="2"/>
        <v>10</v>
      </c>
      <c r="H34" s="45">
        <f>GETPIVOTDATA("2nd Half Goals",$B$8,"HT Score","1-2","2nd Half Goals",0)</f>
        <v>1</v>
      </c>
      <c r="I34" s="14">
        <f t="shared" si="3"/>
        <v>11</v>
      </c>
      <c r="J34" s="95">
        <f t="shared" si="4"/>
        <v>0.90909090909090906</v>
      </c>
      <c r="K34" s="95"/>
    </row>
    <row r="35" spans="2:19" x14ac:dyDescent="0.3">
      <c r="F35" s="102" t="s">
        <v>103</v>
      </c>
      <c r="G35" s="94">
        <f t="shared" si="2"/>
        <v>11</v>
      </c>
      <c r="H35" s="45">
        <f>GETPIVOTDATA("2nd Half Goals",$B$8,"HT Score","2-0","2nd Half Goals",0)</f>
        <v>0</v>
      </c>
      <c r="I35" s="14">
        <f t="shared" si="3"/>
        <v>11</v>
      </c>
      <c r="J35" s="95">
        <f t="shared" si="4"/>
        <v>1</v>
      </c>
      <c r="K35" s="95"/>
      <c r="M35" s="112" t="s">
        <v>475</v>
      </c>
    </row>
    <row r="36" spans="2:19" ht="16.2" thickBot="1" x14ac:dyDescent="0.35">
      <c r="F36" s="102" t="s">
        <v>55</v>
      </c>
      <c r="G36" s="94">
        <f t="shared" si="2"/>
        <v>2</v>
      </c>
      <c r="H36" s="45">
        <f>GETPIVOTDATA("2nd Half Goals",$B$8,"HT Score","3-1","2nd Half Goals",0)</f>
        <v>0</v>
      </c>
      <c r="I36" s="14">
        <f t="shared" si="3"/>
        <v>2</v>
      </c>
      <c r="J36" s="95">
        <f t="shared" si="4"/>
        <v>1</v>
      </c>
      <c r="K36" s="95"/>
    </row>
    <row r="37" spans="2:19" ht="16.8" thickTop="1" thickBot="1" x14ac:dyDescent="0.35">
      <c r="F37" s="102" t="s">
        <v>165</v>
      </c>
      <c r="G37" s="94">
        <f t="shared" si="2"/>
        <v>7</v>
      </c>
      <c r="H37" s="45">
        <f>GETPIVOTDATA("2nd Half Goals",$B$8,"HT Score","2-1","2nd Half Goals",0)</f>
        <v>0</v>
      </c>
      <c r="I37" s="14">
        <f t="shared" si="3"/>
        <v>7</v>
      </c>
      <c r="J37" s="95">
        <f t="shared" si="4"/>
        <v>1</v>
      </c>
      <c r="K37" s="95"/>
      <c r="M37" s="5" t="s">
        <v>133</v>
      </c>
      <c r="N37" s="6"/>
      <c r="O37" s="6" t="s">
        <v>54</v>
      </c>
      <c r="P37" s="6"/>
      <c r="Q37" s="6" t="s">
        <v>398</v>
      </c>
      <c r="R37" s="7" t="s">
        <v>464</v>
      </c>
    </row>
    <row r="38" spans="2:19" ht="16.2" thickBot="1" x14ac:dyDescent="0.35">
      <c r="F38" s="103" t="s">
        <v>104</v>
      </c>
      <c r="G38" s="94">
        <f t="shared" si="2"/>
        <v>1</v>
      </c>
      <c r="H38" s="45">
        <f>GETPIVOTDATA("2nd Half Goals",$B$8,"HT Score","4-1","2nd Half Goals",0)</f>
        <v>0</v>
      </c>
      <c r="I38" s="14">
        <f t="shared" si="3"/>
        <v>1</v>
      </c>
      <c r="J38" s="95">
        <f t="shared" si="4"/>
        <v>1</v>
      </c>
      <c r="K38" s="95"/>
      <c r="M38" s="119" t="s">
        <v>131</v>
      </c>
      <c r="N38" s="9"/>
      <c r="O38" s="9">
        <f>'Data 2508'!CM8</f>
        <v>69</v>
      </c>
      <c r="P38" s="9"/>
      <c r="Q38" s="113">
        <f>O38/$O$29</f>
        <v>0.4726027397260274</v>
      </c>
      <c r="R38" s="116">
        <f>O38*SUM((10*2.51)-10)</f>
        <v>1041.8999999999999</v>
      </c>
    </row>
    <row r="39" spans="2:19" ht="16.2" thickBot="1" x14ac:dyDescent="0.35">
      <c r="F39" s="92" t="s">
        <v>127</v>
      </c>
      <c r="G39" s="94">
        <f t="shared" si="2"/>
        <v>1</v>
      </c>
      <c r="H39" s="45">
        <f>GETPIVOTDATA("2nd Half Goals",$B$8,"HT Score","0-3","2nd Half Goals",0)</f>
        <v>0</v>
      </c>
      <c r="I39" s="14">
        <f t="shared" si="3"/>
        <v>1</v>
      </c>
      <c r="J39" s="95">
        <f t="shared" si="4"/>
        <v>1</v>
      </c>
      <c r="K39" s="95"/>
      <c r="M39" s="119" t="s">
        <v>470</v>
      </c>
      <c r="N39" s="9"/>
      <c r="O39" s="9">
        <f>'Data 2508'!CN8</f>
        <v>18</v>
      </c>
      <c r="P39" s="9"/>
      <c r="Q39" s="113">
        <f t="shared" ref="Q39:Q40" si="6">O39/$O$29</f>
        <v>0.12328767123287671</v>
      </c>
      <c r="R39" s="125">
        <v>0</v>
      </c>
      <c r="S39" s="46" t="s">
        <v>480</v>
      </c>
    </row>
    <row r="40" spans="2:19" ht="16.2" thickBot="1" x14ac:dyDescent="0.35">
      <c r="F40" s="93" t="s">
        <v>57</v>
      </c>
      <c r="G40" s="94">
        <f t="shared" si="2"/>
        <v>3</v>
      </c>
      <c r="H40" s="45">
        <f>GETPIVOTDATA("2nd Half Goals",$B$8,"HT Score","3-0","2nd Half Goals",0)</f>
        <v>1</v>
      </c>
      <c r="I40" s="14">
        <f t="shared" si="3"/>
        <v>4</v>
      </c>
      <c r="J40" s="95">
        <f t="shared" si="4"/>
        <v>0.75</v>
      </c>
      <c r="K40" s="95"/>
      <c r="M40" s="119" t="s">
        <v>132</v>
      </c>
      <c r="N40" s="9"/>
      <c r="O40" s="9">
        <f>'Data 2508'!CO8</f>
        <v>59</v>
      </c>
      <c r="P40" s="9"/>
      <c r="Q40" s="113">
        <f t="shared" si="6"/>
        <v>0.4041095890410959</v>
      </c>
      <c r="R40" s="118">
        <f>O40*10</f>
        <v>590</v>
      </c>
    </row>
    <row r="41" spans="2:19" ht="16.2" thickBot="1" x14ac:dyDescent="0.35">
      <c r="F41" s="93"/>
      <c r="G41" s="41">
        <f>SUM(G28:G40)</f>
        <v>128</v>
      </c>
      <c r="H41" s="41">
        <f t="shared" ref="H41:I41" si="7">SUM(H28:H40)</f>
        <v>18</v>
      </c>
      <c r="I41" s="41">
        <f t="shared" si="7"/>
        <v>146</v>
      </c>
      <c r="J41" s="97">
        <f t="shared" ref="J41" si="8">G41/I41</f>
        <v>0.87671232876712324</v>
      </c>
      <c r="K41" s="97"/>
      <c r="M41" s="10"/>
      <c r="N41" s="9"/>
      <c r="O41" s="114">
        <f>SUM(O38:O40)</f>
        <v>146</v>
      </c>
      <c r="P41" s="114">
        <f t="shared" ref="P41" si="9">SUM(P38:P40)</f>
        <v>0</v>
      </c>
      <c r="Q41" s="115">
        <f t="shared" ref="Q41" si="10">SUM(Q38:Q40)</f>
        <v>1</v>
      </c>
      <c r="R41" s="116">
        <f>R38-R40</f>
        <v>451.89999999999986</v>
      </c>
    </row>
    <row r="42" spans="2:19" s="14" customFormat="1" ht="16.2" thickBot="1" x14ac:dyDescent="0.35">
      <c r="B42" s="1" t="s">
        <v>255</v>
      </c>
      <c r="C42" s="41" t="s">
        <v>307</v>
      </c>
      <c r="D42" s="41" t="s">
        <v>308</v>
      </c>
      <c r="M42" s="124"/>
      <c r="N42" s="13"/>
      <c r="O42" s="13"/>
      <c r="P42" s="13"/>
      <c r="Q42" s="11" t="s">
        <v>465</v>
      </c>
      <c r="R42" s="117">
        <f>R41*0.98</f>
        <v>442.86199999999985</v>
      </c>
    </row>
    <row r="43" spans="2:19" s="14" customFormat="1" ht="4.95" customHeight="1" thickTop="1" x14ac:dyDescent="0.3">
      <c r="B43"/>
    </row>
    <row r="44" spans="2:19" s="14" customFormat="1" x14ac:dyDescent="0.3">
      <c r="B44" t="s">
        <v>256</v>
      </c>
      <c r="C44" s="14">
        <f>M12</f>
        <v>146</v>
      </c>
      <c r="D44" s="14">
        <f>M12</f>
        <v>146</v>
      </c>
      <c r="Q44" s="41" t="s">
        <v>477</v>
      </c>
      <c r="R44" s="122">
        <f>R42*0.75</f>
        <v>332.14649999999989</v>
      </c>
    </row>
    <row r="45" spans="2:19" s="14" customFormat="1" x14ac:dyDescent="0.3">
      <c r="B45" t="s">
        <v>257</v>
      </c>
      <c r="C45" s="58">
        <f>'Data 2508'!AZ4</f>
        <v>38</v>
      </c>
      <c r="D45" s="58">
        <f>'Data 2508'!BA4</f>
        <v>55</v>
      </c>
      <c r="E45" s="46" t="s">
        <v>309</v>
      </c>
    </row>
    <row r="46" spans="2:19" s="14" customFormat="1" x14ac:dyDescent="0.3">
      <c r="B46" t="s">
        <v>128</v>
      </c>
      <c r="C46" s="41">
        <f>C44-C45</f>
        <v>108</v>
      </c>
      <c r="D46" s="41">
        <f>D44-D45</f>
        <v>91</v>
      </c>
      <c r="M46" s="112" t="s">
        <v>479</v>
      </c>
    </row>
    <row r="47" spans="2:19" s="14" customFormat="1" ht="4.95" customHeight="1" x14ac:dyDescent="0.3">
      <c r="B47"/>
    </row>
    <row r="48" spans="2:19" s="14" customFormat="1" ht="15" customHeight="1" x14ac:dyDescent="0.3">
      <c r="B48"/>
      <c r="C48" s="41" t="s">
        <v>261</v>
      </c>
      <c r="D48" s="41"/>
    </row>
    <row r="49" spans="2:6" s="14" customFormat="1" ht="4.95" customHeight="1" x14ac:dyDescent="0.3">
      <c r="B49"/>
    </row>
    <row r="50" spans="2:6" s="14" customFormat="1" x14ac:dyDescent="0.3">
      <c r="B50" t="s">
        <v>259</v>
      </c>
      <c r="C50" s="14">
        <f>C46-GETPIVOTDATA("2nd Half Goals",$B$8,"HT Score","0-0")</f>
        <v>69</v>
      </c>
      <c r="D50" s="14">
        <f>D46-GETPIVOTDATA("2nd Half Goals",$B$8,"HT Score","0-0")</f>
        <v>52</v>
      </c>
    </row>
    <row r="51" spans="2:6" s="14" customFormat="1" x14ac:dyDescent="0.3">
      <c r="B51" t="s">
        <v>260</v>
      </c>
      <c r="C51" s="14">
        <f>GETPIVOTDATA("2nd Half Goals",$B$8,"HT Score","0-0")</f>
        <v>39</v>
      </c>
      <c r="D51" s="14">
        <f>GETPIVOTDATA("2nd Half Goals",$B$8,"HT Score","0-0")</f>
        <v>39</v>
      </c>
      <c r="E51" s="59" t="s">
        <v>59</v>
      </c>
      <c r="F51" s="14" t="s">
        <v>359</v>
      </c>
    </row>
    <row r="52" spans="2:6" ht="4.95" customHeight="1" x14ac:dyDescent="0.3"/>
    <row r="53" spans="2:6" x14ac:dyDescent="0.3">
      <c r="C53" s="1" t="s">
        <v>253</v>
      </c>
    </row>
    <row r="54" spans="2:6" ht="4.95" customHeight="1" x14ac:dyDescent="0.3"/>
    <row r="55" spans="2:6" x14ac:dyDescent="0.3">
      <c r="B55" t="s">
        <v>259</v>
      </c>
      <c r="C55" s="40">
        <f>C50/$C$46</f>
        <v>0.63888888888888884</v>
      </c>
      <c r="D55" s="40">
        <f>D50/$D$46</f>
        <v>0.5714285714285714</v>
      </c>
    </row>
    <row r="56" spans="2:6" x14ac:dyDescent="0.3">
      <c r="B56" t="s">
        <v>260</v>
      </c>
      <c r="C56" s="40">
        <f>C51/$C$46</f>
        <v>0.3611111111111111</v>
      </c>
      <c r="D56" s="40">
        <f>D51/$D$46</f>
        <v>0.42857142857142855</v>
      </c>
    </row>
    <row r="57" spans="2:6" ht="4.95" customHeight="1" x14ac:dyDescent="0.3"/>
    <row r="58" spans="2:6" s="14" customFormat="1" x14ac:dyDescent="0.3">
      <c r="B58" s="1" t="s">
        <v>263</v>
      </c>
    </row>
    <row r="59" spans="2:6" s="14" customFormat="1" ht="4.95" customHeight="1" x14ac:dyDescent="0.3">
      <c r="B59"/>
    </row>
    <row r="60" spans="2:6" s="14" customFormat="1" x14ac:dyDescent="0.3">
      <c r="B60" s="1" t="s">
        <v>264</v>
      </c>
    </row>
    <row r="61" spans="2:6" s="14" customFormat="1" ht="4.95" customHeight="1" x14ac:dyDescent="0.3">
      <c r="B61"/>
    </row>
    <row r="62" spans="2:6" s="14" customFormat="1" x14ac:dyDescent="0.3">
      <c r="B62" t="s">
        <v>265</v>
      </c>
      <c r="C62" s="14" t="s">
        <v>307</v>
      </c>
      <c r="D62" s="14" t="s">
        <v>308</v>
      </c>
    </row>
    <row r="63" spans="2:6" s="14" customFormat="1" ht="4.95" customHeight="1" x14ac:dyDescent="0.3">
      <c r="B63"/>
    </row>
    <row r="64" spans="2:6" s="14" customFormat="1" x14ac:dyDescent="0.3">
      <c r="B64" t="s">
        <v>266</v>
      </c>
      <c r="C64" s="14">
        <v>1.57</v>
      </c>
      <c r="D64" s="14">
        <v>1.71</v>
      </c>
      <c r="E64" s="46" t="s">
        <v>329</v>
      </c>
    </row>
    <row r="65" spans="2:6" s="14" customFormat="1" x14ac:dyDescent="0.3">
      <c r="B65" t="s">
        <v>267</v>
      </c>
      <c r="C65" s="14">
        <v>10</v>
      </c>
      <c r="D65" s="14">
        <v>10</v>
      </c>
    </row>
    <row r="66" spans="2:6" s="14" customFormat="1" x14ac:dyDescent="0.3">
      <c r="B66" t="s">
        <v>268</v>
      </c>
      <c r="C66" s="60">
        <v>0.02</v>
      </c>
      <c r="D66" s="60">
        <v>0.02</v>
      </c>
    </row>
    <row r="67" spans="2:6" x14ac:dyDescent="0.3">
      <c r="F67" s="78"/>
    </row>
    <row r="68" spans="2:6" s="14" customFormat="1" x14ac:dyDescent="0.3">
      <c r="B68" t="s">
        <v>269</v>
      </c>
      <c r="C68" s="61">
        <f>SUM(C50*C64)*C65</f>
        <v>1083.3</v>
      </c>
      <c r="D68" s="61">
        <f>SUM(D50*D64)*D65</f>
        <v>889.2</v>
      </c>
    </row>
    <row r="69" spans="2:6" s="14" customFormat="1" x14ac:dyDescent="0.3">
      <c r="B69" t="s">
        <v>278</v>
      </c>
      <c r="C69" s="67">
        <f>C50*C65</f>
        <v>690</v>
      </c>
      <c r="D69" s="67">
        <f>D50*D65</f>
        <v>520</v>
      </c>
    </row>
    <row r="70" spans="2:6" s="14" customFormat="1" x14ac:dyDescent="0.3">
      <c r="B70" t="s">
        <v>270</v>
      </c>
      <c r="C70" s="65">
        <f>C68-C69</f>
        <v>393.29999999999995</v>
      </c>
      <c r="D70" s="65">
        <f>D68-D69</f>
        <v>369.20000000000005</v>
      </c>
    </row>
    <row r="71" spans="2:6" s="14" customFormat="1" ht="16.2" thickBot="1" x14ac:dyDescent="0.35">
      <c r="B71" t="s">
        <v>268</v>
      </c>
      <c r="C71" s="91">
        <f>C70*C66</f>
        <v>7.8659999999999997</v>
      </c>
      <c r="D71" s="91">
        <f>D70*D66</f>
        <v>7.3840000000000012</v>
      </c>
    </row>
    <row r="72" spans="2:6" s="14" customFormat="1" ht="16.2" thickTop="1" x14ac:dyDescent="0.3">
      <c r="B72" t="s">
        <v>270</v>
      </c>
      <c r="C72" s="63">
        <f>C70-C71</f>
        <v>385.43399999999997</v>
      </c>
      <c r="D72" s="63">
        <f>D70-D71</f>
        <v>361.81600000000003</v>
      </c>
      <c r="E72" s="41"/>
    </row>
    <row r="73" spans="2:6" s="14" customFormat="1" ht="4.95" customHeight="1" x14ac:dyDescent="0.3">
      <c r="B73"/>
      <c r="C73" s="41"/>
      <c r="D73" s="41"/>
      <c r="E73" s="41"/>
    </row>
    <row r="74" spans="2:6" s="14" customFormat="1" x14ac:dyDescent="0.3">
      <c r="B74" t="s">
        <v>271</v>
      </c>
      <c r="C74" s="61">
        <f>C51*C65</f>
        <v>390</v>
      </c>
      <c r="D74" s="61">
        <f>D51*D65</f>
        <v>390</v>
      </c>
    </row>
    <row r="75" spans="2:6" s="14" customFormat="1" ht="4.95" customHeight="1" x14ac:dyDescent="0.3">
      <c r="B75"/>
    </row>
    <row r="76" spans="2:6" s="14" customFormat="1" x14ac:dyDescent="0.3">
      <c r="B76" s="66" t="s">
        <v>272</v>
      </c>
      <c r="C76" s="81">
        <f>C72-C74</f>
        <v>-4.5660000000000309</v>
      </c>
      <c r="D76" s="81">
        <f>D72-D74</f>
        <v>-28.183999999999969</v>
      </c>
    </row>
    <row r="77" spans="2:6" s="14" customFormat="1" ht="4.95" customHeight="1" x14ac:dyDescent="0.3">
      <c r="B77"/>
    </row>
    <row r="78" spans="2:6" s="14" customFormat="1" x14ac:dyDescent="0.3">
      <c r="B78" t="s">
        <v>275</v>
      </c>
      <c r="C78" s="65">
        <f>AVERAGE('Data 2508'!AX10:AX475)</f>
        <v>31.586466165413533</v>
      </c>
      <c r="D78" s="41" t="s">
        <v>276</v>
      </c>
    </row>
  </sheetData>
  <conditionalFormatting sqref="R10:R11">
    <cfRule type="cellIs" dxfId="17" priority="19" operator="between">
      <formula>0.51</formula>
      <formula>0.74</formula>
    </cfRule>
    <cfRule type="cellIs" dxfId="16" priority="20" operator="greaterThan">
      <formula>0.75</formula>
    </cfRule>
  </conditionalFormatting>
  <conditionalFormatting sqref="R11">
    <cfRule type="cellIs" dxfId="15" priority="18" operator="lessThan">
      <formula>0.5</formula>
    </cfRule>
  </conditionalFormatting>
  <conditionalFormatting sqref="Q16">
    <cfRule type="cellIs" dxfId="14" priority="16" operator="between">
      <formula>0.51</formula>
      <formula>0.74</formula>
    </cfRule>
    <cfRule type="cellIs" dxfId="13" priority="17" operator="greaterThan">
      <formula>0.75</formula>
    </cfRule>
  </conditionalFormatting>
  <conditionalFormatting sqref="Q17">
    <cfRule type="cellIs" dxfId="12" priority="12" operator="between">
      <formula>0.51</formula>
      <formula>0.74</formula>
    </cfRule>
    <cfRule type="cellIs" dxfId="11" priority="13" operator="greaterThan">
      <formula>0.75</formula>
    </cfRule>
  </conditionalFormatting>
  <conditionalFormatting sqref="Q17">
    <cfRule type="cellIs" dxfId="10" priority="11" operator="lessThan">
      <formula>0.5</formula>
    </cfRule>
  </conditionalFormatting>
  <conditionalFormatting sqref="Q26">
    <cfRule type="cellIs" dxfId="9" priority="9" operator="between">
      <formula>0.51</formula>
      <formula>0.74</formula>
    </cfRule>
    <cfRule type="cellIs" dxfId="8" priority="10" operator="greaterThan">
      <formula>0.75</formula>
    </cfRule>
  </conditionalFormatting>
  <conditionalFormatting sqref="Q28">
    <cfRule type="cellIs" dxfId="7" priority="7" operator="between">
      <formula>0.51</formula>
      <formula>0.74</formula>
    </cfRule>
    <cfRule type="cellIs" dxfId="6" priority="8" operator="greaterThan">
      <formula>0.75</formula>
    </cfRule>
  </conditionalFormatting>
  <conditionalFormatting sqref="Q28">
    <cfRule type="cellIs" dxfId="5" priority="6" operator="lessThan">
      <formula>0.5</formula>
    </cfRule>
  </conditionalFormatting>
  <conditionalFormatting sqref="Q38">
    <cfRule type="cellIs" dxfId="4" priority="4" operator="between">
      <formula>0.51</formula>
      <formula>0.74</formula>
    </cfRule>
    <cfRule type="cellIs" dxfId="3" priority="5" operator="greaterThan">
      <formula>0.75</formula>
    </cfRule>
  </conditionalFormatting>
  <conditionalFormatting sqref="Q40">
    <cfRule type="cellIs" dxfId="2" priority="2" operator="between">
      <formula>0.51</formula>
      <formula>0.74</formula>
    </cfRule>
    <cfRule type="cellIs" dxfId="1" priority="3" operator="greaterThan">
      <formula>0.75</formula>
    </cfRule>
  </conditionalFormatting>
  <conditionalFormatting sqref="Q40">
    <cfRule type="cellIs" dxfId="0" priority="1" operator="lessThan">
      <formula>0.5</formula>
    </cfRule>
  </conditionalFormatting>
  <pageMargins left="0.7" right="0.7" top="0.75" bottom="0.75" header="0.3" footer="0.3"/>
  <pageSetup paperSize="9"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7CE1-E97F-4E26-8E34-B2861B7CCEC6}">
  <dimension ref="A1"/>
  <sheetViews>
    <sheetView workbookViewId="0">
      <selection activeCell="C24" sqref="C24"/>
    </sheetView>
  </sheetViews>
  <sheetFormatPr defaultRowHeight="15.6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Data</vt:lpstr>
      <vt:lpstr>Data 2508</vt:lpstr>
      <vt:lpstr>Summary2508</vt:lpstr>
      <vt:lpstr>Filter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 Osborne</cp:lastModifiedBy>
  <dcterms:created xsi:type="dcterms:W3CDTF">2020-07-19T07:25:28Z</dcterms:created>
  <dcterms:modified xsi:type="dcterms:W3CDTF">2020-11-24T18:06:59Z</dcterms:modified>
</cp:coreProperties>
</file>