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e842afc51bb375/Sports Trading/Football Trading/"/>
    </mc:Choice>
  </mc:AlternateContent>
  <xr:revisionPtr revIDLastSave="0" documentId="8_{560B17DB-63E3-4CBA-AD05-F30C778CECF1}" xr6:coauthVersionLast="45" xr6:coauthVersionMax="45" xr10:uidLastSave="{00000000-0000-0000-0000-000000000000}"/>
  <bookViews>
    <workbookView xWindow="-108" yWindow="-108" windowWidth="23256" windowHeight="12576" activeTab="1" xr2:uid="{41FCDBAB-14AF-4449-A89B-46A18AA89806}"/>
  </bookViews>
  <sheets>
    <sheet name="Darri FHGs st2" sheetId="1" r:id="rId1"/>
    <sheet name="Summary" sheetId="3" r:id="rId2"/>
    <sheet name="Filter" sheetId="2" r:id="rId3"/>
  </sheets>
  <definedNames>
    <definedName name="_xlnm._FilterDatabase" localSheetId="0" hidden="1">'Darri FHGs st2'!$A$6:$AI$64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  <c r="C43" i="3" s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7" i="1"/>
  <c r="B39" i="3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7" i="1"/>
  <c r="B38" i="3"/>
  <c r="B48" i="3" l="1"/>
  <c r="B49" i="3"/>
  <c r="B41" i="3"/>
  <c r="B44" i="3" s="1"/>
  <c r="B51" i="3" l="1"/>
  <c r="C44" i="3"/>
  <c r="B52" i="3"/>
  <c r="B54" i="3" s="1"/>
  <c r="B21" i="3" l="1"/>
  <c r="C21" i="3" s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7" i="1"/>
  <c r="B17" i="3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7" i="1"/>
  <c r="B9" i="3"/>
  <c r="C9" i="3" s="1"/>
  <c r="B8" i="3"/>
  <c r="B16" i="3" s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7" i="1"/>
  <c r="B26" i="3" l="1"/>
  <c r="B27" i="3"/>
  <c r="B22" i="3"/>
  <c r="C22" i="3" s="1"/>
  <c r="B19" i="3"/>
  <c r="B10" i="3"/>
  <c r="C10" i="3" s="1"/>
  <c r="B29" i="3" l="1"/>
  <c r="B30" i="3"/>
  <c r="B32" i="3" s="1"/>
</calcChain>
</file>

<file path=xl/sharedStrings.xml><?xml version="1.0" encoding="utf-8"?>
<sst xmlns="http://schemas.openxmlformats.org/spreadsheetml/2006/main" count="439" uniqueCount="202">
  <si>
    <t>Goal Times</t>
  </si>
  <si>
    <t>MatchID</t>
  </si>
  <si>
    <t>BF Event ID</t>
  </si>
  <si>
    <t>Country</t>
  </si>
  <si>
    <t>League</t>
  </si>
  <si>
    <t>Date</t>
  </si>
  <si>
    <t>Home</t>
  </si>
  <si>
    <t>Away</t>
  </si>
  <si>
    <t>Home Selection ID</t>
  </si>
  <si>
    <t>Away Selection ID</t>
  </si>
  <si>
    <t>Criteria1Val</t>
  </si>
  <si>
    <t>Criteria1Diff</t>
  </si>
  <si>
    <t>Criteria1Rat</t>
  </si>
  <si>
    <t>Criteria2Val</t>
  </si>
  <si>
    <t>Criteria2Diff</t>
  </si>
  <si>
    <t>Criteria2Rat</t>
  </si>
  <si>
    <t>Criteria3Val</t>
  </si>
  <si>
    <t>Criteria3Diff</t>
  </si>
  <si>
    <t>Criteria3Rat</t>
  </si>
  <si>
    <t>Criteria4Val</t>
  </si>
  <si>
    <t>Criteria4Diff</t>
  </si>
  <si>
    <t>Criteria4Rat</t>
  </si>
  <si>
    <t>Half Time Score</t>
  </si>
  <si>
    <t>Full Time Score</t>
  </si>
  <si>
    <t>W/L</t>
  </si>
  <si>
    <t>Goal 1</t>
  </si>
  <si>
    <t>Goal 2</t>
  </si>
  <si>
    <t>Goal 3</t>
  </si>
  <si>
    <t>Goal 4</t>
  </si>
  <si>
    <t>Goal 5</t>
  </si>
  <si>
    <t>Goal 6</t>
  </si>
  <si>
    <t>Goal 7</t>
  </si>
  <si>
    <t>Goal 8</t>
  </si>
  <si>
    <t>Switzerland</t>
  </si>
  <si>
    <t>Super League</t>
  </si>
  <si>
    <t>Young Boys</t>
  </si>
  <si>
    <t>Lugano</t>
  </si>
  <si>
    <t>1-0</t>
  </si>
  <si>
    <t>3-0</t>
  </si>
  <si>
    <t>Czech Republic</t>
  </si>
  <si>
    <t>1. Liga</t>
  </si>
  <si>
    <t>Sparta Prague</t>
  </si>
  <si>
    <t>Jablonec</t>
  </si>
  <si>
    <t>Italy</t>
  </si>
  <si>
    <t>Serie A</t>
  </si>
  <si>
    <t>Inter</t>
  </si>
  <si>
    <t>Bologna</t>
  </si>
  <si>
    <t>England</t>
  </si>
  <si>
    <t>Premier League</t>
  </si>
  <si>
    <t>Liverpool</t>
  </si>
  <si>
    <t>Aston Villa</t>
  </si>
  <si>
    <t>0-0</t>
  </si>
  <si>
    <t>2-0</t>
  </si>
  <si>
    <t>Turkey</t>
  </si>
  <si>
    <t>Super Lig</t>
  </si>
  <si>
    <t>Galatasaray</t>
  </si>
  <si>
    <t>Trabzonspor</t>
  </si>
  <si>
    <t>0-1</t>
  </si>
  <si>
    <t>1-3</t>
  </si>
  <si>
    <t>Alanyaspor</t>
  </si>
  <si>
    <t>2-1</t>
  </si>
  <si>
    <t>4-1</t>
  </si>
  <si>
    <t>Poland</t>
  </si>
  <si>
    <t>Ekstraklasa</t>
  </si>
  <si>
    <t>Zaglebie</t>
  </si>
  <si>
    <t>Plock</t>
  </si>
  <si>
    <t>Gornik Z.</t>
  </si>
  <si>
    <t>Rakow</t>
  </si>
  <si>
    <t>1-1</t>
  </si>
  <si>
    <t>Sheffield Utd</t>
  </si>
  <si>
    <t>Chelsea</t>
  </si>
  <si>
    <t>Wisla</t>
  </si>
  <si>
    <t>Korona Kielce</t>
  </si>
  <si>
    <t>Thun</t>
  </si>
  <si>
    <t>Xamax</t>
  </si>
  <si>
    <t>Torino</t>
  </si>
  <si>
    <t>3-1</t>
  </si>
  <si>
    <t>Norwich</t>
  </si>
  <si>
    <t>Servette Geneve FC</t>
  </si>
  <si>
    <t>4-2</t>
  </si>
  <si>
    <t>St. Gallen</t>
  </si>
  <si>
    <t>Luzern</t>
  </si>
  <si>
    <t>Slovenia</t>
  </si>
  <si>
    <t>Prva Liga</t>
  </si>
  <si>
    <t>Mura</t>
  </si>
  <si>
    <t>NK Olimpija Ljubljana</t>
  </si>
  <si>
    <t>Championship</t>
  </si>
  <si>
    <t>Stoke City</t>
  </si>
  <si>
    <t>Brentford</t>
  </si>
  <si>
    <t>0-2</t>
  </si>
  <si>
    <t>Aluminij</t>
  </si>
  <si>
    <t>Spain</t>
  </si>
  <si>
    <t>Laliga</t>
  </si>
  <si>
    <t>Villarreal</t>
  </si>
  <si>
    <t>Eibar</t>
  </si>
  <si>
    <t>4-0</t>
  </si>
  <si>
    <t>Denizlispor</t>
  </si>
  <si>
    <t>Portugal</t>
  </si>
  <si>
    <t>Primeira Liga</t>
  </si>
  <si>
    <t>Guimaraes</t>
  </si>
  <si>
    <t>Maritimo</t>
  </si>
  <si>
    <t>Everton</t>
  </si>
  <si>
    <t>Laliga2</t>
  </si>
  <si>
    <t>Santander</t>
  </si>
  <si>
    <t>Rayo Vallecano</t>
  </si>
  <si>
    <t>1-2</t>
  </si>
  <si>
    <t>Basel</t>
  </si>
  <si>
    <t>0-5</t>
  </si>
  <si>
    <t>Cardiff</t>
  </si>
  <si>
    <t>Hull City</t>
  </si>
  <si>
    <t>Barnsley</t>
  </si>
  <si>
    <t>5-3</t>
  </si>
  <si>
    <t>Fiorentina</t>
  </si>
  <si>
    <t>Napoli</t>
  </si>
  <si>
    <t>Sassuolo</t>
  </si>
  <si>
    <t>2-3</t>
  </si>
  <si>
    <t>4-4</t>
  </si>
  <si>
    <t>Arsenal</t>
  </si>
  <si>
    <t>Watford</t>
  </si>
  <si>
    <t>3-2</t>
  </si>
  <si>
    <t>Manchester City</t>
  </si>
  <si>
    <t>5-0</t>
  </si>
  <si>
    <t>Setubal</t>
  </si>
  <si>
    <t>Belenenses</t>
  </si>
  <si>
    <t>Genoa</t>
  </si>
  <si>
    <t>Australia</t>
  </si>
  <si>
    <t>A-league</t>
  </si>
  <si>
    <t>Newcastle Jets</t>
  </si>
  <si>
    <t>Western United</t>
  </si>
  <si>
    <t>Norway</t>
  </si>
  <si>
    <t>Eliteserien</t>
  </si>
  <si>
    <t>Bodo/Glimt</t>
  </si>
  <si>
    <t>Stromsgodset</t>
  </si>
  <si>
    <t>Udinese</t>
  </si>
  <si>
    <t>Molde</t>
  </si>
  <si>
    <t>Start</t>
  </si>
  <si>
    <t>Aalesund</t>
  </si>
  <si>
    <t>Viking</t>
  </si>
  <si>
    <t>2-2</t>
  </si>
  <si>
    <t>Stabaek</t>
  </si>
  <si>
    <t>Odd</t>
  </si>
  <si>
    <t>Sweden</t>
  </si>
  <si>
    <t>Allsvenskan</t>
  </si>
  <si>
    <t>Malmo FF</t>
  </si>
  <si>
    <t>Orebro</t>
  </si>
  <si>
    <t>Sirius</t>
  </si>
  <si>
    <t>Helsingborg</t>
  </si>
  <si>
    <t>Rosenborg</t>
  </si>
  <si>
    <t>Melbourne City</t>
  </si>
  <si>
    <t>Hammarby</t>
  </si>
  <si>
    <t>6-0</t>
  </si>
  <si>
    <t>Japan</t>
  </si>
  <si>
    <t>J1 League</t>
  </si>
  <si>
    <t>Hiroshima</t>
  </si>
  <si>
    <t>Vegalta Sendai</t>
  </si>
  <si>
    <t>Elfsborg</t>
  </si>
  <si>
    <t>Shimizu</t>
  </si>
  <si>
    <t>Kashima</t>
  </si>
  <si>
    <t>Kawasaki Frontale</t>
  </si>
  <si>
    <t>5-1</t>
  </si>
  <si>
    <t>AIK</t>
  </si>
  <si>
    <t>Sarpsborg 08</t>
  </si>
  <si>
    <t>USA</t>
  </si>
  <si>
    <t>Mls</t>
  </si>
  <si>
    <t>Los Angeles FC</t>
  </si>
  <si>
    <t>Portland Timbers</t>
  </si>
  <si>
    <t>China</t>
  </si>
  <si>
    <t>Hebei</t>
  </si>
  <si>
    <t>Beijing Guoan</t>
  </si>
  <si>
    <t>FC Tokyo</t>
  </si>
  <si>
    <t>Oita</t>
  </si>
  <si>
    <t>Darri Filter</t>
  </si>
  <si>
    <t xml:space="preserve">FHG </t>
  </si>
  <si>
    <t>Summary of Strike Rates</t>
  </si>
  <si>
    <t>Scenario 1 - Games With Any FHG</t>
  </si>
  <si>
    <t>Total No. Games</t>
  </si>
  <si>
    <t xml:space="preserve">Wins </t>
  </si>
  <si>
    <t>Losses</t>
  </si>
  <si>
    <t>Strike Rate</t>
  </si>
  <si>
    <t>Scenario 2 - Games With FHG After 15 Mins</t>
  </si>
  <si>
    <t>Total No Games</t>
  </si>
  <si>
    <t>Non Qualifiers (Goal Before 15)</t>
  </si>
  <si>
    <t>Goal Before 15 Mins</t>
  </si>
  <si>
    <t>Yes</t>
  </si>
  <si>
    <t>No</t>
  </si>
  <si>
    <t>Qualifiying Games</t>
  </si>
  <si>
    <t>Wins</t>
  </si>
  <si>
    <t>Profitibility Assuming £10 Stake Odds 1.51</t>
  </si>
  <si>
    <t>Winnings</t>
  </si>
  <si>
    <t>Stake</t>
  </si>
  <si>
    <t>Less Stake</t>
  </si>
  <si>
    <t>Gross Profit</t>
  </si>
  <si>
    <t>Less Losses</t>
  </si>
  <si>
    <t>Net Profit/ (Loss)</t>
  </si>
  <si>
    <t>67% Needed to Break Even, 69% Profit</t>
  </si>
  <si>
    <t>Odds 15</t>
  </si>
  <si>
    <t>Odds 20</t>
  </si>
  <si>
    <t>Scenario 2 - Games With FHG After 20 Mins</t>
  </si>
  <si>
    <t>Before 20</t>
  </si>
  <si>
    <t>Non Qualifiers (Goal Before 20)</t>
  </si>
  <si>
    <t>60% Needed to Break Even 62% Profit</t>
  </si>
  <si>
    <t>Profitibility Assuming £10 Stake Odds 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</si>
</sst>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0;[Red]\(#,##0.00\)"/>
  </numFmts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 wrapText="1"/>
    </xf>
    <xf numFmtId="22" fontId="0" fillId="0" borderId="0" xfId="0" applyNumberFormat="1"/>
    <xf numFmtId="0" fontId="0" fillId="0" borderId="0" xfId="0" quotePrefix="1" applyAlignment="1">
      <alignment horizontal="center"/>
    </xf>
    <xf numFmtId="43" fontId="0" fillId="0" borderId="0" xfId="1" applyFont="1" applyAlignment="1">
      <alignment horizontal="center"/>
    </xf>
    <xf numFmtId="16" fontId="0" fillId="0" borderId="0" xfId="0" quotePrefix="1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9" fontId="2" fillId="0" borderId="0" xfId="2" applyFont="1"/>
    <xf numFmtId="43" fontId="0" fillId="0" borderId="0" xfId="1" applyFont="1"/>
    <xf numFmtId="43" fontId="0" fillId="0" borderId="0" xfId="0" applyNumberFormat="1"/>
    <xf numFmtId="166" fontId="2" fillId="0" borderId="0" xfId="0" applyNumberFormat="1" applyFont="1"/>
    <xf numFmtId="0" fontId="0" fillId="2" borderId="0" xfId="0" applyFill="1"/>
    <xf numFmtId="0" fontId="2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11"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187901</xdr:colOff>
      <xdr:row>23</xdr:row>
      <xdr:rowOff>68051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580AB-84BC-4675-AE4E-6938B881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240"/>
          <a:ext cx="5552381" cy="4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CBCE4-8EB8-4F2A-9652-F24BBBFD0619}">
  <dimension ref="A3:AP66"/>
  <sheetViews>
    <sheetView topLeftCell="T44" workbookViewId="0">
      <selection activeCell="AP7" sqref="AP7:AP66"/>
    </sheetView>
  </sheetViews>
  <sheetFormatPr defaultRowHeight="15.6" x14ac:dyDescent="0.3"/>
  <cols>
    <col min="1" max="1" width="8.796875" customWidth="1"/>
    <col min="2" max="2" width="21" style="1" customWidth="1"/>
    <col min="3" max="4" width="8.796875" customWidth="1"/>
    <col min="5" max="5" width="15.296875" bestFit="1" customWidth="1"/>
    <col min="6" max="6" width="13.296875" bestFit="1" customWidth="1"/>
    <col min="7" max="7" width="19.5" bestFit="1" customWidth="1"/>
    <col min="8" max="9" width="16.09765625" customWidth="1"/>
    <col min="10" max="21" width="8.796875" customWidth="1"/>
    <col min="22" max="22" width="1.3984375" customWidth="1"/>
    <col min="23" max="23" width="10.8984375" style="1" customWidth="1"/>
    <col min="24" max="24" width="8.796875" style="1"/>
    <col min="25" max="25" width="1.3984375" customWidth="1"/>
    <col min="26" max="26" width="15.69921875" style="1" customWidth="1"/>
    <col min="27" max="27" width="1.3984375" customWidth="1"/>
    <col min="28" max="34" width="8.796875" style="1"/>
    <col min="36" max="36" width="1.3984375" customWidth="1"/>
    <col min="37" max="37" width="8.796875" style="1"/>
    <col min="40" max="40" width="1.3984375" customWidth="1"/>
  </cols>
  <sheetData>
    <row r="3" spans="1:42" x14ac:dyDescent="0.3">
      <c r="W3" s="2"/>
    </row>
    <row r="4" spans="1:42" x14ac:dyDescent="0.3">
      <c r="W4" s="2"/>
    </row>
    <row r="5" spans="1:42" x14ac:dyDescent="0.3">
      <c r="AB5" s="4" t="s">
        <v>0</v>
      </c>
      <c r="AC5" s="4"/>
      <c r="AD5" s="4"/>
      <c r="AE5" s="4"/>
      <c r="AF5" s="4"/>
      <c r="AG5" s="4"/>
      <c r="AH5" s="4"/>
      <c r="AI5" s="4"/>
    </row>
    <row r="6" spans="1:42" ht="31.2" x14ac:dyDescent="0.3">
      <c r="A6" s="5" t="s">
        <v>1</v>
      </c>
      <c r="B6" s="3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  <c r="Q6" s="5" t="s">
        <v>17</v>
      </c>
      <c r="R6" s="5" t="s">
        <v>18</v>
      </c>
      <c r="S6" s="5" t="s">
        <v>19</v>
      </c>
      <c r="T6" s="5" t="s">
        <v>20</v>
      </c>
      <c r="U6" s="5" t="s">
        <v>21</v>
      </c>
      <c r="V6" s="5"/>
      <c r="W6" s="6" t="s">
        <v>22</v>
      </c>
      <c r="X6" s="6" t="s">
        <v>23</v>
      </c>
      <c r="Z6" s="3" t="s">
        <v>24</v>
      </c>
      <c r="AA6" s="3"/>
      <c r="AB6" s="3" t="s">
        <v>25</v>
      </c>
      <c r="AC6" s="3" t="s">
        <v>26</v>
      </c>
      <c r="AD6" s="3" t="s">
        <v>27</v>
      </c>
      <c r="AE6" s="3" t="s">
        <v>28</v>
      </c>
      <c r="AF6" s="3" t="s">
        <v>29</v>
      </c>
      <c r="AG6" s="3" t="s">
        <v>30</v>
      </c>
      <c r="AH6" s="3" t="s">
        <v>31</v>
      </c>
      <c r="AI6" s="5" t="s">
        <v>32</v>
      </c>
      <c r="AK6" s="3" t="s">
        <v>172</v>
      </c>
      <c r="AL6" s="3" t="s">
        <v>182</v>
      </c>
      <c r="AM6" s="3" t="s">
        <v>186</v>
      </c>
      <c r="AO6" s="3" t="s">
        <v>198</v>
      </c>
      <c r="AP6" s="3" t="s">
        <v>186</v>
      </c>
    </row>
    <row r="7" spans="1:42" x14ac:dyDescent="0.3">
      <c r="A7">
        <v>508900</v>
      </c>
      <c r="B7" s="1">
        <v>29880874</v>
      </c>
      <c r="C7" t="s">
        <v>33</v>
      </c>
      <c r="D7" t="s">
        <v>34</v>
      </c>
      <c r="E7" s="7">
        <v>44017.625</v>
      </c>
      <c r="F7" t="s">
        <v>35</v>
      </c>
      <c r="G7" t="s">
        <v>36</v>
      </c>
      <c r="H7">
        <v>65778</v>
      </c>
      <c r="I7">
        <v>65780</v>
      </c>
      <c r="J7">
        <v>10</v>
      </c>
      <c r="K7">
        <v>0</v>
      </c>
      <c r="L7">
        <v>1</v>
      </c>
      <c r="M7">
        <v>8</v>
      </c>
      <c r="N7">
        <v>0</v>
      </c>
      <c r="O7">
        <v>1</v>
      </c>
      <c r="P7">
        <v>80</v>
      </c>
      <c r="Q7">
        <v>0</v>
      </c>
      <c r="R7">
        <v>1</v>
      </c>
      <c r="S7">
        <v>80</v>
      </c>
      <c r="T7">
        <v>0</v>
      </c>
      <c r="U7">
        <v>1</v>
      </c>
      <c r="W7" s="1" t="s">
        <v>37</v>
      </c>
      <c r="X7" s="1" t="s">
        <v>38</v>
      </c>
      <c r="Z7" s="1">
        <v>1</v>
      </c>
      <c r="AB7" s="1">
        <v>32</v>
      </c>
      <c r="AC7" s="1">
        <v>60</v>
      </c>
      <c r="AD7" s="1">
        <v>90</v>
      </c>
      <c r="AK7" s="1" t="str">
        <f>IF(AND(AB7&gt;0,AB7&lt;=45),"YES","NO")</f>
        <v>YES</v>
      </c>
      <c r="AL7" t="str">
        <f>IF(AND(AK7="YES",AB7&lt;15),"Yes","No")</f>
        <v>No</v>
      </c>
      <c r="AM7">
        <f>IF(AND(AL7="No",AK7="Yes",AB7&gt;15),1,0)</f>
        <v>1</v>
      </c>
      <c r="AO7" t="str">
        <f>IF(AND(AK7="Yes",AB7&lt;20),"YES","NO")</f>
        <v>NO</v>
      </c>
      <c r="AP7">
        <f>IF(AND(AK7="Yes",AO7="No",AB7&gt;20),1,0)</f>
        <v>1</v>
      </c>
    </row>
    <row r="8" spans="1:42" x14ac:dyDescent="0.3">
      <c r="A8">
        <v>508947</v>
      </c>
      <c r="B8" s="1">
        <v>29877044</v>
      </c>
      <c r="C8" t="s">
        <v>39</v>
      </c>
      <c r="D8" t="s">
        <v>40</v>
      </c>
      <c r="E8" s="7">
        <v>44017.666666666664</v>
      </c>
      <c r="F8" t="s">
        <v>41</v>
      </c>
      <c r="G8" t="s">
        <v>42</v>
      </c>
      <c r="H8">
        <v>110475</v>
      </c>
      <c r="I8">
        <v>367578</v>
      </c>
      <c r="J8">
        <v>10</v>
      </c>
      <c r="K8">
        <v>0</v>
      </c>
      <c r="L8">
        <v>1</v>
      </c>
      <c r="M8">
        <v>10</v>
      </c>
      <c r="N8">
        <v>2</v>
      </c>
      <c r="O8">
        <v>1.25</v>
      </c>
      <c r="P8">
        <v>80</v>
      </c>
      <c r="Q8">
        <v>0</v>
      </c>
      <c r="R8">
        <v>1</v>
      </c>
      <c r="S8">
        <v>100</v>
      </c>
      <c r="T8">
        <v>20</v>
      </c>
      <c r="U8">
        <v>1.25</v>
      </c>
      <c r="W8" s="1" t="s">
        <v>37</v>
      </c>
      <c r="X8" s="1" t="s">
        <v>38</v>
      </c>
      <c r="Z8" s="1">
        <v>1</v>
      </c>
      <c r="AB8" s="1">
        <v>3</v>
      </c>
      <c r="AC8" s="1">
        <v>48</v>
      </c>
      <c r="AD8" s="1">
        <v>62</v>
      </c>
      <c r="AK8" s="1" t="str">
        <f t="shared" ref="AK8:AK66" si="0">IF(AND(AB8&gt;0,AB8&lt;=45),"YES","NO")</f>
        <v>YES</v>
      </c>
      <c r="AL8" t="str">
        <f t="shared" ref="AL8:AL66" si="1">IF(AND(AK8="YES",AB8&lt;15),"Yes","No")</f>
        <v>Yes</v>
      </c>
      <c r="AM8">
        <f t="shared" ref="AM8:AM66" si="2">IF(AND(AL8="No",AK8="Yes",AB8&gt;15),1,0)</f>
        <v>0</v>
      </c>
      <c r="AO8" t="str">
        <f t="shared" ref="AO8:AO66" si="3">IF(AND(AK8="Yes",AB8&lt;20),"YES","NO")</f>
        <v>YES</v>
      </c>
      <c r="AP8">
        <f t="shared" ref="AP8:AP66" si="4">IF(AND(AK8="Yes",AO8="No",AB8&gt;20),1,0)</f>
        <v>0</v>
      </c>
    </row>
    <row r="9" spans="1:42" x14ac:dyDescent="0.3">
      <c r="A9">
        <v>509069</v>
      </c>
      <c r="B9" s="1">
        <v>29877826</v>
      </c>
      <c r="C9" t="s">
        <v>43</v>
      </c>
      <c r="D9" t="s">
        <v>44</v>
      </c>
      <c r="E9" s="7">
        <v>44017.677083333336</v>
      </c>
      <c r="F9" t="s">
        <v>45</v>
      </c>
      <c r="G9" t="s">
        <v>46</v>
      </c>
      <c r="H9">
        <v>63347</v>
      </c>
      <c r="I9">
        <v>199545</v>
      </c>
      <c r="J9">
        <v>10</v>
      </c>
      <c r="K9">
        <v>0</v>
      </c>
      <c r="L9">
        <v>1</v>
      </c>
      <c r="M9">
        <v>9</v>
      </c>
      <c r="N9">
        <v>1</v>
      </c>
      <c r="O9">
        <v>1.1299999999999999</v>
      </c>
      <c r="P9">
        <v>80</v>
      </c>
      <c r="Q9">
        <v>0</v>
      </c>
      <c r="R9">
        <v>1</v>
      </c>
      <c r="S9">
        <v>80</v>
      </c>
      <c r="T9">
        <v>0</v>
      </c>
      <c r="U9">
        <v>1</v>
      </c>
      <c r="W9" s="1" t="s">
        <v>37</v>
      </c>
      <c r="X9" s="1" t="s">
        <v>38</v>
      </c>
      <c r="Z9" s="1">
        <v>1</v>
      </c>
      <c r="AB9" s="1">
        <v>22</v>
      </c>
      <c r="AC9" s="1">
        <v>74</v>
      </c>
      <c r="AD9" s="1">
        <v>80</v>
      </c>
      <c r="AK9" s="1" t="str">
        <f t="shared" si="0"/>
        <v>YES</v>
      </c>
      <c r="AL9" t="str">
        <f t="shared" si="1"/>
        <v>No</v>
      </c>
      <c r="AM9">
        <f t="shared" si="2"/>
        <v>1</v>
      </c>
      <c r="AO9" t="str">
        <f t="shared" si="3"/>
        <v>NO</v>
      </c>
      <c r="AP9">
        <f t="shared" si="4"/>
        <v>1</v>
      </c>
    </row>
    <row r="10" spans="1:42" x14ac:dyDescent="0.3">
      <c r="A10">
        <v>509033</v>
      </c>
      <c r="B10" s="1">
        <v>29875176</v>
      </c>
      <c r="C10" t="s">
        <v>47</v>
      </c>
      <c r="D10" t="s">
        <v>48</v>
      </c>
      <c r="E10" s="7">
        <v>44017.6875</v>
      </c>
      <c r="F10" t="s">
        <v>49</v>
      </c>
      <c r="G10" t="s">
        <v>50</v>
      </c>
      <c r="H10">
        <v>56323</v>
      </c>
      <c r="I10">
        <v>63908</v>
      </c>
      <c r="J10">
        <v>10</v>
      </c>
      <c r="K10">
        <v>0</v>
      </c>
      <c r="L10">
        <v>1</v>
      </c>
      <c r="M10">
        <v>8</v>
      </c>
      <c r="N10">
        <v>0</v>
      </c>
      <c r="O10">
        <v>1</v>
      </c>
      <c r="P10">
        <v>80</v>
      </c>
      <c r="Q10">
        <v>0</v>
      </c>
      <c r="R10">
        <v>1</v>
      </c>
      <c r="S10">
        <v>80</v>
      </c>
      <c r="T10">
        <v>0</v>
      </c>
      <c r="U10">
        <v>1</v>
      </c>
      <c r="W10" s="8" t="s">
        <v>51</v>
      </c>
      <c r="X10" s="8" t="s">
        <v>52</v>
      </c>
      <c r="Z10" s="9">
        <v>0</v>
      </c>
      <c r="AB10" s="1">
        <v>71</v>
      </c>
      <c r="AC10" s="1">
        <v>89</v>
      </c>
      <c r="AK10" s="1" t="str">
        <f t="shared" si="0"/>
        <v>NO</v>
      </c>
      <c r="AL10" t="str">
        <f t="shared" si="1"/>
        <v>No</v>
      </c>
      <c r="AM10">
        <f t="shared" si="2"/>
        <v>0</v>
      </c>
      <c r="AO10" t="str">
        <f t="shared" si="3"/>
        <v>NO</v>
      </c>
      <c r="AP10">
        <f t="shared" si="4"/>
        <v>0</v>
      </c>
    </row>
    <row r="11" spans="1:42" x14ac:dyDescent="0.3">
      <c r="A11">
        <v>509101</v>
      </c>
      <c r="B11" s="1">
        <v>29867471</v>
      </c>
      <c r="C11" t="s">
        <v>53</v>
      </c>
      <c r="D11" t="s">
        <v>54</v>
      </c>
      <c r="E11" s="7">
        <v>44017.791666666664</v>
      </c>
      <c r="F11" t="s">
        <v>55</v>
      </c>
      <c r="G11" t="s">
        <v>56</v>
      </c>
      <c r="H11">
        <v>2436</v>
      </c>
      <c r="I11">
        <v>113125</v>
      </c>
      <c r="J11">
        <v>10</v>
      </c>
      <c r="K11">
        <v>0</v>
      </c>
      <c r="L11">
        <v>1</v>
      </c>
      <c r="M11">
        <v>9</v>
      </c>
      <c r="N11">
        <v>1</v>
      </c>
      <c r="O11">
        <v>1.1299999999999999</v>
      </c>
      <c r="P11">
        <v>80</v>
      </c>
      <c r="Q11">
        <v>0</v>
      </c>
      <c r="R11">
        <v>1</v>
      </c>
      <c r="S11">
        <v>100</v>
      </c>
      <c r="T11">
        <v>20</v>
      </c>
      <c r="U11">
        <v>1.25</v>
      </c>
      <c r="W11" s="1" t="s">
        <v>57</v>
      </c>
      <c r="X11" s="10" t="s">
        <v>58</v>
      </c>
      <c r="Z11" s="1">
        <v>1</v>
      </c>
      <c r="AB11" s="1">
        <v>41</v>
      </c>
      <c r="AC11" s="1">
        <v>70</v>
      </c>
      <c r="AD11" s="1">
        <v>90</v>
      </c>
      <c r="AE11" s="1">
        <v>90</v>
      </c>
      <c r="AK11" s="1" t="str">
        <f t="shared" si="0"/>
        <v>YES</v>
      </c>
      <c r="AL11" t="str">
        <f t="shared" si="1"/>
        <v>No</v>
      </c>
      <c r="AM11">
        <f t="shared" si="2"/>
        <v>1</v>
      </c>
      <c r="AO11" t="str">
        <f t="shared" si="3"/>
        <v>NO</v>
      </c>
      <c r="AP11">
        <f t="shared" si="4"/>
        <v>1</v>
      </c>
    </row>
    <row r="12" spans="1:42" x14ac:dyDescent="0.3">
      <c r="A12">
        <v>509445</v>
      </c>
      <c r="B12" s="1">
        <v>29884191</v>
      </c>
      <c r="C12" t="s">
        <v>53</v>
      </c>
      <c r="D12" t="s">
        <v>54</v>
      </c>
      <c r="E12" s="7">
        <v>44020.791666666664</v>
      </c>
      <c r="F12" t="s">
        <v>59</v>
      </c>
      <c r="G12" t="s">
        <v>55</v>
      </c>
      <c r="H12">
        <v>2080777</v>
      </c>
      <c r="I12">
        <v>2436</v>
      </c>
      <c r="J12">
        <v>10</v>
      </c>
      <c r="K12">
        <v>0</v>
      </c>
      <c r="L12">
        <v>1</v>
      </c>
      <c r="M12">
        <v>8</v>
      </c>
      <c r="N12">
        <v>0</v>
      </c>
      <c r="O12">
        <v>1</v>
      </c>
      <c r="P12">
        <v>80</v>
      </c>
      <c r="Q12">
        <v>0</v>
      </c>
      <c r="R12">
        <v>1</v>
      </c>
      <c r="S12">
        <v>80</v>
      </c>
      <c r="T12">
        <v>0</v>
      </c>
      <c r="U12">
        <v>1</v>
      </c>
      <c r="W12" s="10" t="s">
        <v>60</v>
      </c>
      <c r="X12" s="8" t="s">
        <v>61</v>
      </c>
      <c r="Z12" s="1">
        <v>1</v>
      </c>
      <c r="AB12" s="1">
        <v>43</v>
      </c>
      <c r="AC12" s="1">
        <v>45</v>
      </c>
      <c r="AD12" s="1">
        <v>45</v>
      </c>
      <c r="AE12" s="1">
        <v>89</v>
      </c>
      <c r="AF12" s="1">
        <v>90</v>
      </c>
      <c r="AK12" s="1" t="str">
        <f t="shared" si="0"/>
        <v>YES</v>
      </c>
      <c r="AL12" t="str">
        <f t="shared" si="1"/>
        <v>No</v>
      </c>
      <c r="AM12">
        <f t="shared" si="2"/>
        <v>1</v>
      </c>
      <c r="AO12" t="str">
        <f t="shared" si="3"/>
        <v>NO</v>
      </c>
      <c r="AP12">
        <f t="shared" si="4"/>
        <v>1</v>
      </c>
    </row>
    <row r="13" spans="1:42" x14ac:dyDescent="0.3">
      <c r="A13">
        <v>509586</v>
      </c>
      <c r="B13" s="1">
        <v>29879998</v>
      </c>
      <c r="C13" t="s">
        <v>62</v>
      </c>
      <c r="D13" t="s">
        <v>63</v>
      </c>
      <c r="E13" s="7">
        <v>44022.708333333336</v>
      </c>
      <c r="F13" t="s">
        <v>64</v>
      </c>
      <c r="G13" t="s">
        <v>65</v>
      </c>
      <c r="H13">
        <v>166904</v>
      </c>
      <c r="I13">
        <v>487520</v>
      </c>
      <c r="J13">
        <v>10</v>
      </c>
      <c r="K13">
        <v>0</v>
      </c>
      <c r="L13">
        <v>1</v>
      </c>
      <c r="M13">
        <v>9</v>
      </c>
      <c r="N13">
        <v>1</v>
      </c>
      <c r="O13">
        <v>1.1299999999999999</v>
      </c>
      <c r="P13">
        <v>80</v>
      </c>
      <c r="Q13">
        <v>0</v>
      </c>
      <c r="R13">
        <v>1</v>
      </c>
      <c r="S13">
        <v>80</v>
      </c>
      <c r="T13">
        <v>0</v>
      </c>
      <c r="U13">
        <v>1</v>
      </c>
      <c r="W13" s="1" t="s">
        <v>51</v>
      </c>
      <c r="X13" s="1" t="s">
        <v>57</v>
      </c>
      <c r="Z13" s="11">
        <v>0</v>
      </c>
      <c r="AB13" s="1">
        <v>49</v>
      </c>
      <c r="AK13" s="1" t="str">
        <f t="shared" si="0"/>
        <v>NO</v>
      </c>
      <c r="AL13" t="str">
        <f t="shared" si="1"/>
        <v>No</v>
      </c>
      <c r="AM13">
        <f t="shared" si="2"/>
        <v>0</v>
      </c>
      <c r="AO13" t="str">
        <f t="shared" si="3"/>
        <v>NO</v>
      </c>
      <c r="AP13">
        <f t="shared" si="4"/>
        <v>0</v>
      </c>
    </row>
    <row r="14" spans="1:42" x14ac:dyDescent="0.3">
      <c r="A14">
        <v>509587</v>
      </c>
      <c r="B14" s="1">
        <v>29879982</v>
      </c>
      <c r="C14" t="s">
        <v>62</v>
      </c>
      <c r="D14" t="s">
        <v>63</v>
      </c>
      <c r="E14" s="7">
        <v>44022.8125</v>
      </c>
      <c r="F14" t="s">
        <v>66</v>
      </c>
      <c r="G14" t="s">
        <v>67</v>
      </c>
      <c r="H14">
        <v>503499</v>
      </c>
      <c r="I14">
        <v>5876552</v>
      </c>
      <c r="J14">
        <v>10</v>
      </c>
      <c r="K14">
        <v>0</v>
      </c>
      <c r="L14">
        <v>1</v>
      </c>
      <c r="M14">
        <v>8</v>
      </c>
      <c r="N14">
        <v>0</v>
      </c>
      <c r="O14">
        <v>1</v>
      </c>
      <c r="P14">
        <v>80</v>
      </c>
      <c r="Q14">
        <v>0</v>
      </c>
      <c r="R14">
        <v>1</v>
      </c>
      <c r="S14">
        <v>80</v>
      </c>
      <c r="T14">
        <v>0</v>
      </c>
      <c r="U14">
        <v>1</v>
      </c>
      <c r="W14" s="10" t="s">
        <v>68</v>
      </c>
      <c r="X14" s="10" t="s">
        <v>61</v>
      </c>
      <c r="Z14" s="1">
        <v>1</v>
      </c>
      <c r="AB14" s="1">
        <v>4</v>
      </c>
      <c r="AC14" s="1">
        <v>20</v>
      </c>
      <c r="AD14" s="1">
        <v>60</v>
      </c>
      <c r="AE14" s="1">
        <v>71</v>
      </c>
      <c r="AF14" s="1">
        <v>86</v>
      </c>
      <c r="AK14" s="1" t="str">
        <f t="shared" si="0"/>
        <v>YES</v>
      </c>
      <c r="AL14" t="str">
        <f t="shared" si="1"/>
        <v>Yes</v>
      </c>
      <c r="AM14">
        <f t="shared" si="2"/>
        <v>0</v>
      </c>
      <c r="AO14" t="str">
        <f t="shared" si="3"/>
        <v>YES</v>
      </c>
      <c r="AP14">
        <f t="shared" si="4"/>
        <v>0</v>
      </c>
    </row>
    <row r="15" spans="1:42" x14ac:dyDescent="0.3">
      <c r="A15">
        <v>509904</v>
      </c>
      <c r="B15" s="1">
        <v>29890195</v>
      </c>
      <c r="C15" t="s">
        <v>47</v>
      </c>
      <c r="D15" t="s">
        <v>48</v>
      </c>
      <c r="E15" s="7">
        <v>44023.729166666664</v>
      </c>
      <c r="F15" t="s">
        <v>69</v>
      </c>
      <c r="G15" t="s">
        <v>70</v>
      </c>
      <c r="H15">
        <v>48470</v>
      </c>
      <c r="I15">
        <v>55190</v>
      </c>
      <c r="J15">
        <v>10</v>
      </c>
      <c r="K15">
        <v>0</v>
      </c>
      <c r="L15">
        <v>1</v>
      </c>
      <c r="M15">
        <v>8</v>
      </c>
      <c r="N15">
        <v>0</v>
      </c>
      <c r="O15">
        <v>1</v>
      </c>
      <c r="P15">
        <v>80</v>
      </c>
      <c r="Q15">
        <v>0</v>
      </c>
      <c r="R15">
        <v>1</v>
      </c>
      <c r="S15">
        <v>80</v>
      </c>
      <c r="T15">
        <v>0</v>
      </c>
      <c r="U15">
        <v>1</v>
      </c>
      <c r="W15" s="1" t="s">
        <v>52</v>
      </c>
      <c r="X15" s="1" t="s">
        <v>38</v>
      </c>
      <c r="Z15" s="1">
        <v>1</v>
      </c>
      <c r="AB15" s="1">
        <v>18</v>
      </c>
      <c r="AC15" s="1">
        <v>33</v>
      </c>
      <c r="AD15" s="1">
        <v>77</v>
      </c>
      <c r="AK15" s="1" t="str">
        <f t="shared" si="0"/>
        <v>YES</v>
      </c>
      <c r="AL15" t="str">
        <f t="shared" si="1"/>
        <v>No</v>
      </c>
      <c r="AM15">
        <f t="shared" si="2"/>
        <v>1</v>
      </c>
      <c r="AO15" t="str">
        <f t="shared" si="3"/>
        <v>YES</v>
      </c>
      <c r="AP15">
        <f t="shared" si="4"/>
        <v>0</v>
      </c>
    </row>
    <row r="16" spans="1:42" x14ac:dyDescent="0.3">
      <c r="A16">
        <v>509590</v>
      </c>
      <c r="B16" s="1">
        <v>29879997</v>
      </c>
      <c r="C16" t="s">
        <v>62</v>
      </c>
      <c r="D16" t="s">
        <v>63</v>
      </c>
      <c r="E16" s="7">
        <v>44023.791666666664</v>
      </c>
      <c r="F16" t="s">
        <v>71</v>
      </c>
      <c r="G16" t="s">
        <v>72</v>
      </c>
      <c r="H16">
        <v>10782</v>
      </c>
      <c r="I16">
        <v>1209555</v>
      </c>
      <c r="J16">
        <v>10</v>
      </c>
      <c r="K16">
        <v>0</v>
      </c>
      <c r="L16">
        <v>1</v>
      </c>
      <c r="M16">
        <v>10</v>
      </c>
      <c r="N16">
        <v>2</v>
      </c>
      <c r="O16">
        <v>1.25</v>
      </c>
      <c r="P16">
        <v>100</v>
      </c>
      <c r="Q16">
        <v>20</v>
      </c>
      <c r="R16">
        <v>1.25</v>
      </c>
      <c r="S16">
        <v>100</v>
      </c>
      <c r="T16">
        <v>20</v>
      </c>
      <c r="U16">
        <v>1.25</v>
      </c>
      <c r="W16" s="10" t="s">
        <v>68</v>
      </c>
      <c r="X16" s="10" t="s">
        <v>68</v>
      </c>
      <c r="Z16" s="1">
        <v>1</v>
      </c>
      <c r="AB16" s="1">
        <v>7</v>
      </c>
      <c r="AC16" s="1">
        <v>34</v>
      </c>
      <c r="AK16" s="1" t="str">
        <f t="shared" si="0"/>
        <v>YES</v>
      </c>
      <c r="AL16" t="str">
        <f t="shared" si="1"/>
        <v>Yes</v>
      </c>
      <c r="AM16">
        <f t="shared" si="2"/>
        <v>0</v>
      </c>
      <c r="AO16" t="str">
        <f t="shared" si="3"/>
        <v>YES</v>
      </c>
      <c r="AP16">
        <f t="shared" si="4"/>
        <v>0</v>
      </c>
    </row>
    <row r="17" spans="1:42" x14ac:dyDescent="0.3">
      <c r="A17">
        <v>509845</v>
      </c>
      <c r="B17" s="1">
        <v>29896258</v>
      </c>
      <c r="C17" t="s">
        <v>33</v>
      </c>
      <c r="D17" t="s">
        <v>34</v>
      </c>
      <c r="E17" s="7">
        <v>44024.625</v>
      </c>
      <c r="F17" t="s">
        <v>73</v>
      </c>
      <c r="G17" t="s">
        <v>74</v>
      </c>
      <c r="H17">
        <v>176184</v>
      </c>
      <c r="I17">
        <v>65779</v>
      </c>
      <c r="J17">
        <v>10</v>
      </c>
      <c r="K17">
        <v>0</v>
      </c>
      <c r="L17">
        <v>1</v>
      </c>
      <c r="M17">
        <v>9</v>
      </c>
      <c r="N17">
        <v>1</v>
      </c>
      <c r="O17">
        <v>1.1299999999999999</v>
      </c>
      <c r="P17">
        <v>80</v>
      </c>
      <c r="Q17">
        <v>0</v>
      </c>
      <c r="R17">
        <v>1</v>
      </c>
      <c r="S17">
        <v>100</v>
      </c>
      <c r="T17">
        <v>20</v>
      </c>
      <c r="U17">
        <v>1.25</v>
      </c>
      <c r="W17" s="1" t="s">
        <v>52</v>
      </c>
      <c r="X17" s="1" t="s">
        <v>38</v>
      </c>
      <c r="Z17" s="1">
        <v>1</v>
      </c>
      <c r="AB17" s="1">
        <v>14</v>
      </c>
      <c r="AC17" s="1">
        <v>32</v>
      </c>
      <c r="AD17" s="1">
        <v>90</v>
      </c>
      <c r="AK17" s="1" t="str">
        <f t="shared" si="0"/>
        <v>YES</v>
      </c>
      <c r="AL17" t="str">
        <f t="shared" si="1"/>
        <v>Yes</v>
      </c>
      <c r="AM17">
        <f t="shared" si="2"/>
        <v>0</v>
      </c>
      <c r="AO17" t="str">
        <f t="shared" si="3"/>
        <v>YES</v>
      </c>
      <c r="AP17">
        <f t="shared" si="4"/>
        <v>0</v>
      </c>
    </row>
    <row r="18" spans="1:42" x14ac:dyDescent="0.3">
      <c r="C18" t="s">
        <v>43</v>
      </c>
      <c r="D18" t="s">
        <v>44</v>
      </c>
      <c r="E18" s="7">
        <v>44025.864583333336</v>
      </c>
      <c r="F18" t="s">
        <v>45</v>
      </c>
      <c r="G18" t="s">
        <v>75</v>
      </c>
      <c r="H18">
        <v>63347</v>
      </c>
      <c r="I18">
        <v>44503</v>
      </c>
      <c r="J18">
        <v>10</v>
      </c>
      <c r="K18">
        <v>0</v>
      </c>
      <c r="L18">
        <v>1</v>
      </c>
      <c r="M18">
        <v>10</v>
      </c>
      <c r="N18">
        <v>2</v>
      </c>
      <c r="O18">
        <v>1.25</v>
      </c>
      <c r="P18">
        <v>80</v>
      </c>
      <c r="Q18">
        <v>0</v>
      </c>
      <c r="R18">
        <v>1</v>
      </c>
      <c r="S18">
        <v>100</v>
      </c>
      <c r="T18">
        <v>20</v>
      </c>
      <c r="U18">
        <v>1.25</v>
      </c>
      <c r="W18" s="10" t="s">
        <v>57</v>
      </c>
      <c r="X18" s="10" t="s">
        <v>76</v>
      </c>
      <c r="Z18" s="1">
        <v>1</v>
      </c>
      <c r="AB18" s="1">
        <v>17</v>
      </c>
      <c r="AC18" s="1">
        <v>48</v>
      </c>
      <c r="AD18" s="1">
        <v>51</v>
      </c>
      <c r="AE18" s="1">
        <v>61</v>
      </c>
      <c r="AK18" s="1" t="str">
        <f t="shared" si="0"/>
        <v>YES</v>
      </c>
      <c r="AL18" t="str">
        <f t="shared" si="1"/>
        <v>No</v>
      </c>
      <c r="AM18">
        <f t="shared" si="2"/>
        <v>1</v>
      </c>
      <c r="AO18" t="str">
        <f t="shared" si="3"/>
        <v>YES</v>
      </c>
      <c r="AP18">
        <f t="shared" si="4"/>
        <v>0</v>
      </c>
    </row>
    <row r="19" spans="1:42" x14ac:dyDescent="0.3">
      <c r="C19" t="s">
        <v>47</v>
      </c>
      <c r="D19" t="s">
        <v>48</v>
      </c>
      <c r="E19" s="7">
        <v>44026.84375</v>
      </c>
      <c r="F19" t="s">
        <v>70</v>
      </c>
      <c r="G19" t="s">
        <v>77</v>
      </c>
      <c r="H19">
        <v>55190</v>
      </c>
      <c r="I19">
        <v>47998</v>
      </c>
      <c r="J19">
        <v>10</v>
      </c>
      <c r="K19">
        <v>0</v>
      </c>
      <c r="L19">
        <v>1</v>
      </c>
      <c r="M19">
        <v>9</v>
      </c>
      <c r="N19">
        <v>1</v>
      </c>
      <c r="O19">
        <v>1.1299999999999999</v>
      </c>
      <c r="P19">
        <v>80</v>
      </c>
      <c r="Q19">
        <v>0</v>
      </c>
      <c r="R19">
        <v>1</v>
      </c>
      <c r="S19">
        <v>80</v>
      </c>
      <c r="T19">
        <v>0</v>
      </c>
      <c r="U19">
        <v>1</v>
      </c>
      <c r="W19" s="1" t="s">
        <v>37</v>
      </c>
      <c r="X19" s="1" t="s">
        <v>37</v>
      </c>
      <c r="Z19" s="1">
        <v>1</v>
      </c>
      <c r="AB19" s="1">
        <v>45</v>
      </c>
      <c r="AK19" s="1" t="str">
        <f t="shared" si="0"/>
        <v>YES</v>
      </c>
      <c r="AL19" t="str">
        <f t="shared" si="1"/>
        <v>No</v>
      </c>
      <c r="AM19">
        <f t="shared" si="2"/>
        <v>1</v>
      </c>
      <c r="AO19" t="str">
        <f t="shared" si="3"/>
        <v>NO</v>
      </c>
      <c r="AP19">
        <f t="shared" si="4"/>
        <v>1</v>
      </c>
    </row>
    <row r="20" spans="1:42" x14ac:dyDescent="0.3">
      <c r="A20">
        <v>510170</v>
      </c>
      <c r="B20" s="1">
        <v>29905897</v>
      </c>
      <c r="C20" t="s">
        <v>33</v>
      </c>
      <c r="D20" t="s">
        <v>34</v>
      </c>
      <c r="E20" s="7">
        <v>44027.8125</v>
      </c>
      <c r="F20" t="s">
        <v>35</v>
      </c>
      <c r="G20" t="s">
        <v>78</v>
      </c>
      <c r="H20">
        <v>65778</v>
      </c>
      <c r="I20">
        <v>51405</v>
      </c>
      <c r="J20">
        <v>10</v>
      </c>
      <c r="K20">
        <v>0</v>
      </c>
      <c r="L20">
        <v>1</v>
      </c>
      <c r="M20">
        <v>10</v>
      </c>
      <c r="N20">
        <v>2</v>
      </c>
      <c r="O20">
        <v>1.25</v>
      </c>
      <c r="P20">
        <v>100</v>
      </c>
      <c r="Q20">
        <v>20</v>
      </c>
      <c r="R20">
        <v>1.25</v>
      </c>
      <c r="S20">
        <v>100</v>
      </c>
      <c r="T20">
        <v>20</v>
      </c>
      <c r="U20">
        <v>1.25</v>
      </c>
      <c r="W20" s="10" t="s">
        <v>68</v>
      </c>
      <c r="X20" s="10" t="s">
        <v>79</v>
      </c>
      <c r="Z20" s="1">
        <v>1</v>
      </c>
      <c r="AB20" s="1">
        <v>44</v>
      </c>
      <c r="AC20" s="1">
        <v>45</v>
      </c>
      <c r="AD20" s="1">
        <v>56</v>
      </c>
      <c r="AE20" s="1">
        <v>61</v>
      </c>
      <c r="AF20" s="1">
        <v>68</v>
      </c>
      <c r="AG20" s="1">
        <v>90</v>
      </c>
      <c r="AK20" s="1" t="str">
        <f t="shared" si="0"/>
        <v>YES</v>
      </c>
      <c r="AL20" t="str">
        <f t="shared" si="1"/>
        <v>No</v>
      </c>
      <c r="AM20">
        <f t="shared" si="2"/>
        <v>1</v>
      </c>
      <c r="AO20" t="str">
        <f t="shared" si="3"/>
        <v>NO</v>
      </c>
      <c r="AP20">
        <f t="shared" si="4"/>
        <v>1</v>
      </c>
    </row>
    <row r="21" spans="1:42" x14ac:dyDescent="0.3">
      <c r="A21">
        <v>510171</v>
      </c>
      <c r="B21" s="1">
        <v>29906056</v>
      </c>
      <c r="C21" t="s">
        <v>33</v>
      </c>
      <c r="D21" t="s">
        <v>34</v>
      </c>
      <c r="E21" s="7">
        <v>44028.8125</v>
      </c>
      <c r="F21" t="s">
        <v>80</v>
      </c>
      <c r="G21" t="s">
        <v>81</v>
      </c>
      <c r="H21">
        <v>6392</v>
      </c>
      <c r="I21">
        <v>65784</v>
      </c>
      <c r="J21">
        <v>10</v>
      </c>
      <c r="K21">
        <v>0</v>
      </c>
      <c r="L21">
        <v>1</v>
      </c>
      <c r="M21">
        <v>9</v>
      </c>
      <c r="N21">
        <v>1</v>
      </c>
      <c r="O21">
        <v>1.1299999999999999</v>
      </c>
      <c r="P21">
        <v>80</v>
      </c>
      <c r="Q21">
        <v>0</v>
      </c>
      <c r="R21">
        <v>1</v>
      </c>
      <c r="S21">
        <v>80</v>
      </c>
      <c r="T21">
        <v>0</v>
      </c>
      <c r="U21">
        <v>1</v>
      </c>
      <c r="W21" s="1" t="s">
        <v>38</v>
      </c>
      <c r="X21" s="10" t="s">
        <v>61</v>
      </c>
      <c r="Z21" s="1">
        <v>1</v>
      </c>
      <c r="AB21" s="1">
        <v>9</v>
      </c>
      <c r="AC21" s="1">
        <v>27</v>
      </c>
      <c r="AD21" s="1">
        <v>29</v>
      </c>
      <c r="AE21" s="1">
        <v>49</v>
      </c>
      <c r="AF21" s="1">
        <v>60</v>
      </c>
      <c r="AK21" s="1" t="str">
        <f t="shared" si="0"/>
        <v>YES</v>
      </c>
      <c r="AL21" t="str">
        <f t="shared" si="1"/>
        <v>Yes</v>
      </c>
      <c r="AM21">
        <f t="shared" si="2"/>
        <v>0</v>
      </c>
      <c r="AO21" t="str">
        <f t="shared" si="3"/>
        <v>YES</v>
      </c>
      <c r="AP21">
        <f t="shared" si="4"/>
        <v>0</v>
      </c>
    </row>
    <row r="22" spans="1:42" x14ac:dyDescent="0.3">
      <c r="A22">
        <v>510700</v>
      </c>
      <c r="B22" s="1">
        <v>29907025</v>
      </c>
      <c r="C22" t="s">
        <v>82</v>
      </c>
      <c r="D22" t="s">
        <v>83</v>
      </c>
      <c r="E22" s="7">
        <v>44028.8125</v>
      </c>
      <c r="F22" t="s">
        <v>84</v>
      </c>
      <c r="G22" t="s">
        <v>85</v>
      </c>
      <c r="H22">
        <v>503236</v>
      </c>
      <c r="I22">
        <v>489147</v>
      </c>
      <c r="J22">
        <v>10</v>
      </c>
      <c r="K22">
        <v>0</v>
      </c>
      <c r="L22">
        <v>1</v>
      </c>
      <c r="M22">
        <v>8</v>
      </c>
      <c r="N22">
        <v>0</v>
      </c>
      <c r="O22">
        <v>1</v>
      </c>
      <c r="P22">
        <v>80</v>
      </c>
      <c r="Q22">
        <v>0</v>
      </c>
      <c r="R22">
        <v>1</v>
      </c>
      <c r="S22">
        <v>80</v>
      </c>
      <c r="T22">
        <v>0</v>
      </c>
      <c r="U22">
        <v>1</v>
      </c>
      <c r="W22" s="10" t="s">
        <v>68</v>
      </c>
      <c r="X22" s="10" t="s">
        <v>68</v>
      </c>
      <c r="Z22" s="1">
        <v>1</v>
      </c>
      <c r="AB22" s="1">
        <v>6</v>
      </c>
      <c r="AC22" s="1">
        <v>29</v>
      </c>
      <c r="AK22" s="1" t="str">
        <f t="shared" si="0"/>
        <v>YES</v>
      </c>
      <c r="AL22" t="str">
        <f t="shared" si="1"/>
        <v>Yes</v>
      </c>
      <c r="AM22">
        <f t="shared" si="2"/>
        <v>0</v>
      </c>
      <c r="AO22" t="str">
        <f t="shared" si="3"/>
        <v>YES</v>
      </c>
      <c r="AP22">
        <f t="shared" si="4"/>
        <v>0</v>
      </c>
    </row>
    <row r="23" spans="1:42" x14ac:dyDescent="0.3">
      <c r="A23">
        <v>511694</v>
      </c>
      <c r="B23" s="1">
        <v>29902453</v>
      </c>
      <c r="C23" t="s">
        <v>47</v>
      </c>
      <c r="D23" t="s">
        <v>86</v>
      </c>
      <c r="E23" s="7">
        <v>44030.520833333336</v>
      </c>
      <c r="F23" t="s">
        <v>87</v>
      </c>
      <c r="G23" t="s">
        <v>88</v>
      </c>
      <c r="H23">
        <v>69720</v>
      </c>
      <c r="I23">
        <v>78864</v>
      </c>
      <c r="J23">
        <v>10</v>
      </c>
      <c r="K23">
        <v>0</v>
      </c>
      <c r="L23">
        <v>1</v>
      </c>
      <c r="M23">
        <v>9</v>
      </c>
      <c r="N23">
        <v>1</v>
      </c>
      <c r="O23">
        <v>1.1299999999999999</v>
      </c>
      <c r="P23">
        <v>80</v>
      </c>
      <c r="Q23">
        <v>0</v>
      </c>
      <c r="R23">
        <v>1</v>
      </c>
      <c r="S23">
        <v>80</v>
      </c>
      <c r="T23">
        <v>0</v>
      </c>
      <c r="U23">
        <v>1</v>
      </c>
      <c r="W23" s="1" t="s">
        <v>37</v>
      </c>
      <c r="X23" s="1" t="s">
        <v>37</v>
      </c>
      <c r="Z23" s="1">
        <v>1</v>
      </c>
      <c r="AB23" s="1">
        <v>38</v>
      </c>
      <c r="AK23" s="1" t="str">
        <f t="shared" si="0"/>
        <v>YES</v>
      </c>
      <c r="AL23" t="str">
        <f t="shared" si="1"/>
        <v>No</v>
      </c>
      <c r="AM23">
        <f t="shared" si="2"/>
        <v>1</v>
      </c>
      <c r="AO23" t="str">
        <f t="shared" si="3"/>
        <v>NO</v>
      </c>
      <c r="AP23">
        <f t="shared" si="4"/>
        <v>1</v>
      </c>
    </row>
    <row r="24" spans="1:42" x14ac:dyDescent="0.3">
      <c r="A24">
        <v>510580</v>
      </c>
      <c r="B24" s="1">
        <v>29908955</v>
      </c>
      <c r="C24" t="s">
        <v>62</v>
      </c>
      <c r="D24" t="s">
        <v>63</v>
      </c>
      <c r="E24" s="7">
        <v>44030.6875</v>
      </c>
      <c r="F24" t="s">
        <v>66</v>
      </c>
      <c r="G24" t="s">
        <v>64</v>
      </c>
      <c r="H24">
        <v>503499</v>
      </c>
      <c r="I24">
        <v>166904</v>
      </c>
      <c r="J24">
        <v>10</v>
      </c>
      <c r="K24">
        <v>0</v>
      </c>
      <c r="L24">
        <v>1</v>
      </c>
      <c r="M24">
        <v>8</v>
      </c>
      <c r="N24">
        <v>0</v>
      </c>
      <c r="O24">
        <v>1</v>
      </c>
      <c r="P24">
        <v>80</v>
      </c>
      <c r="Q24">
        <v>0</v>
      </c>
      <c r="R24">
        <v>1</v>
      </c>
      <c r="S24">
        <v>80</v>
      </c>
      <c r="T24">
        <v>0</v>
      </c>
      <c r="U24">
        <v>1</v>
      </c>
      <c r="W24" s="8" t="s">
        <v>57</v>
      </c>
      <c r="X24" s="8" t="s">
        <v>89</v>
      </c>
      <c r="Z24" s="1">
        <v>1</v>
      </c>
      <c r="AB24" s="1">
        <v>13</v>
      </c>
      <c r="AC24" s="1">
        <v>67</v>
      </c>
      <c r="AK24" s="1" t="str">
        <f t="shared" si="0"/>
        <v>YES</v>
      </c>
      <c r="AL24" t="str">
        <f t="shared" si="1"/>
        <v>Yes</v>
      </c>
      <c r="AM24">
        <f t="shared" si="2"/>
        <v>0</v>
      </c>
      <c r="AO24" t="str">
        <f t="shared" si="3"/>
        <v>YES</v>
      </c>
      <c r="AP24">
        <f t="shared" si="4"/>
        <v>0</v>
      </c>
    </row>
    <row r="25" spans="1:42" x14ac:dyDescent="0.3">
      <c r="A25">
        <v>511629</v>
      </c>
      <c r="B25" s="1">
        <v>29911877</v>
      </c>
      <c r="C25" t="s">
        <v>33</v>
      </c>
      <c r="D25" t="s">
        <v>34</v>
      </c>
      <c r="E25" s="7">
        <v>44031.625</v>
      </c>
      <c r="F25" t="s">
        <v>73</v>
      </c>
      <c r="G25" t="s">
        <v>80</v>
      </c>
      <c r="H25">
        <v>176184</v>
      </c>
      <c r="I25">
        <v>6392</v>
      </c>
      <c r="J25">
        <v>10</v>
      </c>
      <c r="K25">
        <v>0</v>
      </c>
      <c r="L25">
        <v>1</v>
      </c>
      <c r="M25">
        <v>9</v>
      </c>
      <c r="N25">
        <v>1</v>
      </c>
      <c r="O25">
        <v>1.1299999999999999</v>
      </c>
      <c r="P25">
        <v>80</v>
      </c>
      <c r="Q25">
        <v>0</v>
      </c>
      <c r="R25">
        <v>1</v>
      </c>
      <c r="S25">
        <v>100</v>
      </c>
      <c r="T25">
        <v>20</v>
      </c>
      <c r="U25">
        <v>1.25</v>
      </c>
      <c r="W25" s="1" t="s">
        <v>51</v>
      </c>
      <c r="X25" s="10" t="s">
        <v>60</v>
      </c>
      <c r="Z25" s="1">
        <v>0</v>
      </c>
      <c r="AB25" s="1">
        <v>51</v>
      </c>
      <c r="AC25" s="1">
        <v>64</v>
      </c>
      <c r="AD25" s="1">
        <v>82</v>
      </c>
      <c r="AK25" s="1" t="str">
        <f t="shared" si="0"/>
        <v>NO</v>
      </c>
      <c r="AL25" t="str">
        <f t="shared" si="1"/>
        <v>No</v>
      </c>
      <c r="AM25">
        <f t="shared" si="2"/>
        <v>0</v>
      </c>
      <c r="AO25" t="str">
        <f t="shared" si="3"/>
        <v>NO</v>
      </c>
      <c r="AP25">
        <f t="shared" si="4"/>
        <v>0</v>
      </c>
    </row>
    <row r="26" spans="1:42" x14ac:dyDescent="0.3">
      <c r="A26">
        <v>511797</v>
      </c>
      <c r="B26" s="1">
        <v>29916282</v>
      </c>
      <c r="C26" t="s">
        <v>82</v>
      </c>
      <c r="D26" t="s">
        <v>83</v>
      </c>
      <c r="E26" s="7">
        <v>44031.708333333336</v>
      </c>
      <c r="F26" t="s">
        <v>84</v>
      </c>
      <c r="G26" t="s">
        <v>90</v>
      </c>
      <c r="H26">
        <v>503236</v>
      </c>
      <c r="I26">
        <v>5664283</v>
      </c>
      <c r="J26">
        <v>10</v>
      </c>
      <c r="K26">
        <v>0</v>
      </c>
      <c r="L26">
        <v>1</v>
      </c>
      <c r="M26">
        <v>9</v>
      </c>
      <c r="N26">
        <v>1</v>
      </c>
      <c r="O26">
        <v>1.1299999999999999</v>
      </c>
      <c r="P26">
        <v>80</v>
      </c>
      <c r="Q26">
        <v>0</v>
      </c>
      <c r="R26">
        <v>1</v>
      </c>
      <c r="S26">
        <v>100</v>
      </c>
      <c r="T26">
        <v>20</v>
      </c>
      <c r="U26">
        <v>1.25</v>
      </c>
      <c r="W26" s="1" t="s">
        <v>51</v>
      </c>
      <c r="X26" s="8" t="s">
        <v>68</v>
      </c>
      <c r="Z26" s="1">
        <v>0</v>
      </c>
      <c r="AB26" s="1">
        <v>49</v>
      </c>
      <c r="AC26" s="1">
        <v>50</v>
      </c>
      <c r="AK26" s="1" t="str">
        <f t="shared" si="0"/>
        <v>NO</v>
      </c>
      <c r="AL26" t="str">
        <f t="shared" si="1"/>
        <v>No</v>
      </c>
      <c r="AM26">
        <f t="shared" si="2"/>
        <v>0</v>
      </c>
      <c r="AO26" t="str">
        <f t="shared" si="3"/>
        <v>NO</v>
      </c>
      <c r="AP26">
        <f t="shared" si="4"/>
        <v>0</v>
      </c>
    </row>
    <row r="27" spans="1:42" x14ac:dyDescent="0.3">
      <c r="A27">
        <v>511770</v>
      </c>
      <c r="B27" s="1">
        <v>29912801</v>
      </c>
      <c r="C27" t="s">
        <v>91</v>
      </c>
      <c r="D27" t="s">
        <v>92</v>
      </c>
      <c r="E27" s="7">
        <v>44031.729166666664</v>
      </c>
      <c r="F27" t="s">
        <v>93</v>
      </c>
      <c r="G27" t="s">
        <v>94</v>
      </c>
      <c r="H27">
        <v>28191</v>
      </c>
      <c r="I27">
        <v>247969</v>
      </c>
      <c r="J27">
        <v>10</v>
      </c>
      <c r="K27">
        <v>0</v>
      </c>
      <c r="L27">
        <v>1</v>
      </c>
      <c r="M27">
        <v>8</v>
      </c>
      <c r="N27">
        <v>0</v>
      </c>
      <c r="O27">
        <v>1</v>
      </c>
      <c r="P27">
        <v>80</v>
      </c>
      <c r="Q27">
        <v>0</v>
      </c>
      <c r="R27">
        <v>1</v>
      </c>
      <c r="S27">
        <v>80</v>
      </c>
      <c r="T27">
        <v>0</v>
      </c>
      <c r="U27">
        <v>1</v>
      </c>
      <c r="W27" s="1" t="s">
        <v>51</v>
      </c>
      <c r="X27" s="1" t="s">
        <v>95</v>
      </c>
      <c r="Z27" s="1">
        <v>0</v>
      </c>
      <c r="AB27" s="1">
        <v>71</v>
      </c>
      <c r="AC27" s="1" t="s">
        <v>52</v>
      </c>
      <c r="AD27" s="1">
        <v>89</v>
      </c>
      <c r="AE27" s="1">
        <v>90</v>
      </c>
      <c r="AK27" s="1" t="str">
        <f t="shared" si="0"/>
        <v>NO</v>
      </c>
      <c r="AL27" t="str">
        <f t="shared" si="1"/>
        <v>No</v>
      </c>
      <c r="AM27">
        <f t="shared" si="2"/>
        <v>0</v>
      </c>
      <c r="AO27" t="str">
        <f t="shared" si="3"/>
        <v>NO</v>
      </c>
      <c r="AP27">
        <f t="shared" si="4"/>
        <v>0</v>
      </c>
    </row>
    <row r="28" spans="1:42" x14ac:dyDescent="0.3">
      <c r="A28">
        <v>510634</v>
      </c>
      <c r="B28" s="1">
        <v>29906936</v>
      </c>
      <c r="C28" t="s">
        <v>53</v>
      </c>
      <c r="D28" t="s">
        <v>54</v>
      </c>
      <c r="E28" s="7">
        <v>44031.791666666664</v>
      </c>
      <c r="F28" t="s">
        <v>59</v>
      </c>
      <c r="G28" t="s">
        <v>96</v>
      </c>
      <c r="H28">
        <v>2080777</v>
      </c>
      <c r="I28">
        <v>113123</v>
      </c>
      <c r="J28">
        <v>10</v>
      </c>
      <c r="K28">
        <v>0</v>
      </c>
      <c r="L28">
        <v>1</v>
      </c>
      <c r="M28">
        <v>8</v>
      </c>
      <c r="N28">
        <v>0</v>
      </c>
      <c r="O28">
        <v>1</v>
      </c>
      <c r="P28">
        <v>80</v>
      </c>
      <c r="Q28">
        <v>0</v>
      </c>
      <c r="R28">
        <v>1</v>
      </c>
      <c r="S28">
        <v>80</v>
      </c>
      <c r="T28">
        <v>0</v>
      </c>
      <c r="U28">
        <v>1</v>
      </c>
      <c r="W28" s="1" t="s">
        <v>51</v>
      </c>
      <c r="X28" s="1" t="s">
        <v>37</v>
      </c>
      <c r="Z28" s="1">
        <v>0</v>
      </c>
      <c r="AB28" s="1">
        <v>90</v>
      </c>
      <c r="AK28" s="1" t="str">
        <f t="shared" si="0"/>
        <v>NO</v>
      </c>
      <c r="AL28" t="str">
        <f t="shared" si="1"/>
        <v>No</v>
      </c>
      <c r="AM28">
        <f t="shared" si="2"/>
        <v>0</v>
      </c>
      <c r="AO28" t="str">
        <f t="shared" si="3"/>
        <v>NO</v>
      </c>
      <c r="AP28">
        <f t="shared" si="4"/>
        <v>0</v>
      </c>
    </row>
    <row r="29" spans="1:42" x14ac:dyDescent="0.3">
      <c r="A29">
        <v>510438</v>
      </c>
      <c r="B29" s="1">
        <v>29909287</v>
      </c>
      <c r="C29" t="s">
        <v>97</v>
      </c>
      <c r="D29" t="s">
        <v>98</v>
      </c>
      <c r="E29" s="7">
        <v>44031.885416666664</v>
      </c>
      <c r="F29" t="s">
        <v>99</v>
      </c>
      <c r="G29" t="s">
        <v>100</v>
      </c>
      <c r="H29">
        <v>50085</v>
      </c>
      <c r="I29">
        <v>46964</v>
      </c>
      <c r="J29">
        <v>10</v>
      </c>
      <c r="K29">
        <v>0</v>
      </c>
      <c r="L29">
        <v>1</v>
      </c>
      <c r="M29">
        <v>8</v>
      </c>
      <c r="N29">
        <v>0</v>
      </c>
      <c r="O29">
        <v>1</v>
      </c>
      <c r="P29">
        <v>80</v>
      </c>
      <c r="Q29">
        <v>0</v>
      </c>
      <c r="R29">
        <v>1</v>
      </c>
      <c r="S29">
        <v>80</v>
      </c>
      <c r="T29">
        <v>0</v>
      </c>
      <c r="U29">
        <v>1</v>
      </c>
      <c r="W29" s="1" t="s">
        <v>37</v>
      </c>
      <c r="X29" s="1" t="s">
        <v>37</v>
      </c>
      <c r="Z29" s="1">
        <v>1</v>
      </c>
      <c r="AB29" s="1">
        <v>24</v>
      </c>
      <c r="AK29" s="1" t="str">
        <f t="shared" si="0"/>
        <v>YES</v>
      </c>
      <c r="AL29" t="str">
        <f t="shared" si="1"/>
        <v>No</v>
      </c>
      <c r="AM29">
        <f t="shared" si="2"/>
        <v>1</v>
      </c>
      <c r="AO29" t="str">
        <f t="shared" si="3"/>
        <v>NO</v>
      </c>
      <c r="AP29">
        <f t="shared" si="4"/>
        <v>1</v>
      </c>
    </row>
    <row r="30" spans="1:42" x14ac:dyDescent="0.3">
      <c r="A30">
        <v>511724</v>
      </c>
      <c r="B30" s="1">
        <v>29907194</v>
      </c>
      <c r="C30" t="s">
        <v>47</v>
      </c>
      <c r="D30" t="s">
        <v>48</v>
      </c>
      <c r="E30" s="7">
        <v>44032.75</v>
      </c>
      <c r="F30" t="s">
        <v>69</v>
      </c>
      <c r="G30" t="s">
        <v>101</v>
      </c>
      <c r="H30">
        <v>48470</v>
      </c>
      <c r="I30">
        <v>56343</v>
      </c>
      <c r="J30">
        <v>10</v>
      </c>
      <c r="K30">
        <v>0</v>
      </c>
      <c r="L30">
        <v>1</v>
      </c>
      <c r="M30">
        <v>8</v>
      </c>
      <c r="N30">
        <v>0</v>
      </c>
      <c r="O30">
        <v>1</v>
      </c>
      <c r="P30">
        <v>80</v>
      </c>
      <c r="Q30">
        <v>0</v>
      </c>
      <c r="R30">
        <v>1</v>
      </c>
      <c r="S30">
        <v>80</v>
      </c>
      <c r="T30">
        <v>0</v>
      </c>
      <c r="U30">
        <v>1</v>
      </c>
      <c r="W30" s="1" t="s">
        <v>51</v>
      </c>
      <c r="X30" s="1" t="s">
        <v>57</v>
      </c>
      <c r="Z30" s="1">
        <v>0</v>
      </c>
      <c r="AB30" s="1">
        <v>46</v>
      </c>
      <c r="AK30" s="1" t="str">
        <f t="shared" si="0"/>
        <v>NO</v>
      </c>
      <c r="AL30" t="str">
        <f t="shared" si="1"/>
        <v>No</v>
      </c>
      <c r="AM30">
        <f t="shared" si="2"/>
        <v>0</v>
      </c>
      <c r="AO30" t="str">
        <f t="shared" si="3"/>
        <v>NO</v>
      </c>
      <c r="AP30">
        <f t="shared" si="4"/>
        <v>0</v>
      </c>
    </row>
    <row r="31" spans="1:42" x14ac:dyDescent="0.3">
      <c r="A31">
        <v>511863</v>
      </c>
      <c r="B31" s="1">
        <v>29916481</v>
      </c>
      <c r="C31" t="s">
        <v>91</v>
      </c>
      <c r="D31" t="s">
        <v>102</v>
      </c>
      <c r="E31" s="7">
        <v>44032.833333333336</v>
      </c>
      <c r="F31" t="s">
        <v>103</v>
      </c>
      <c r="G31" t="s">
        <v>104</v>
      </c>
      <c r="H31">
        <v>24072</v>
      </c>
      <c r="I31">
        <v>10779</v>
      </c>
      <c r="J31">
        <v>10</v>
      </c>
      <c r="K31">
        <v>0</v>
      </c>
      <c r="L31">
        <v>1</v>
      </c>
      <c r="M31">
        <v>9</v>
      </c>
      <c r="N31">
        <v>1</v>
      </c>
      <c r="O31">
        <v>1.1299999999999999</v>
      </c>
      <c r="P31">
        <v>80</v>
      </c>
      <c r="Q31">
        <v>0</v>
      </c>
      <c r="R31">
        <v>1</v>
      </c>
      <c r="S31">
        <v>80</v>
      </c>
      <c r="T31">
        <v>0</v>
      </c>
      <c r="U31">
        <v>1</v>
      </c>
      <c r="W31" s="1" t="s">
        <v>37</v>
      </c>
      <c r="X31" s="8" t="s">
        <v>105</v>
      </c>
      <c r="Z31" s="1">
        <v>1</v>
      </c>
      <c r="AB31" s="1">
        <v>44</v>
      </c>
      <c r="AC31" s="1">
        <v>50</v>
      </c>
      <c r="AD31" s="1">
        <v>63</v>
      </c>
      <c r="AK31" s="1" t="str">
        <f t="shared" si="0"/>
        <v>YES</v>
      </c>
      <c r="AL31" t="str">
        <f t="shared" si="1"/>
        <v>No</v>
      </c>
      <c r="AM31">
        <f t="shared" si="2"/>
        <v>1</v>
      </c>
      <c r="AO31" t="str">
        <f t="shared" si="3"/>
        <v>NO</v>
      </c>
      <c r="AP31">
        <f t="shared" si="4"/>
        <v>1</v>
      </c>
    </row>
    <row r="32" spans="1:42" x14ac:dyDescent="0.3">
      <c r="A32">
        <v>512028</v>
      </c>
      <c r="B32" s="1">
        <v>29917957</v>
      </c>
      <c r="C32" t="s">
        <v>33</v>
      </c>
      <c r="D32" t="s">
        <v>34</v>
      </c>
      <c r="E32" s="7">
        <v>44034.8125</v>
      </c>
      <c r="F32" t="s">
        <v>80</v>
      </c>
      <c r="G32" t="s">
        <v>106</v>
      </c>
      <c r="H32">
        <v>6392</v>
      </c>
      <c r="I32">
        <v>2939090</v>
      </c>
      <c r="J32">
        <v>10</v>
      </c>
      <c r="K32">
        <v>0</v>
      </c>
      <c r="L32">
        <v>1</v>
      </c>
      <c r="M32">
        <v>9</v>
      </c>
      <c r="N32">
        <v>1</v>
      </c>
      <c r="O32">
        <v>1.1299999999999999</v>
      </c>
      <c r="P32">
        <v>80</v>
      </c>
      <c r="Q32">
        <v>0</v>
      </c>
      <c r="R32">
        <v>1</v>
      </c>
      <c r="S32">
        <v>80</v>
      </c>
      <c r="T32">
        <v>0</v>
      </c>
      <c r="U32">
        <v>1</v>
      </c>
      <c r="W32" s="1" t="s">
        <v>89</v>
      </c>
      <c r="X32" s="1" t="s">
        <v>107</v>
      </c>
      <c r="Z32" s="1">
        <v>1</v>
      </c>
      <c r="AB32" s="1">
        <v>5</v>
      </c>
      <c r="AC32" s="1">
        <v>6</v>
      </c>
      <c r="AD32" s="1">
        <v>57</v>
      </c>
      <c r="AE32" s="1">
        <v>84</v>
      </c>
      <c r="AF32" s="1">
        <v>87</v>
      </c>
      <c r="AK32" s="1" t="str">
        <f t="shared" si="0"/>
        <v>YES</v>
      </c>
      <c r="AL32" t="str">
        <f t="shared" si="1"/>
        <v>Yes</v>
      </c>
      <c r="AM32">
        <f t="shared" si="2"/>
        <v>0</v>
      </c>
      <c r="AO32" t="str">
        <f t="shared" si="3"/>
        <v>YES</v>
      </c>
      <c r="AP32">
        <f t="shared" si="4"/>
        <v>0</v>
      </c>
    </row>
    <row r="33" spans="1:42" x14ac:dyDescent="0.3">
      <c r="A33">
        <v>511935</v>
      </c>
      <c r="B33" s="1">
        <v>29916299</v>
      </c>
      <c r="C33" t="s">
        <v>47</v>
      </c>
      <c r="D33" t="s">
        <v>86</v>
      </c>
      <c r="E33" s="7">
        <v>44034.8125</v>
      </c>
      <c r="F33" t="s">
        <v>108</v>
      </c>
      <c r="G33" t="s">
        <v>109</v>
      </c>
      <c r="H33">
        <v>79343</v>
      </c>
      <c r="I33">
        <v>70385</v>
      </c>
      <c r="J33">
        <v>10</v>
      </c>
      <c r="K33">
        <v>0</v>
      </c>
      <c r="L33">
        <v>1</v>
      </c>
      <c r="M33">
        <v>9</v>
      </c>
      <c r="N33">
        <v>1</v>
      </c>
      <c r="O33">
        <v>1.1299999999999999</v>
      </c>
      <c r="P33">
        <v>80</v>
      </c>
      <c r="Q33">
        <v>0</v>
      </c>
      <c r="R33">
        <v>1</v>
      </c>
      <c r="S33">
        <v>100</v>
      </c>
      <c r="T33">
        <v>20</v>
      </c>
      <c r="U33">
        <v>1.25</v>
      </c>
      <c r="W33" s="1" t="s">
        <v>52</v>
      </c>
      <c r="X33" s="1" t="s">
        <v>38</v>
      </c>
      <c r="Z33" s="1">
        <v>1</v>
      </c>
      <c r="AB33" s="1">
        <v>20</v>
      </c>
      <c r="AC33" s="1">
        <v>34</v>
      </c>
      <c r="AD33" s="1">
        <v>83</v>
      </c>
      <c r="AK33" s="1" t="str">
        <f t="shared" si="0"/>
        <v>YES</v>
      </c>
      <c r="AL33" t="str">
        <f t="shared" si="1"/>
        <v>No</v>
      </c>
      <c r="AM33">
        <f t="shared" si="2"/>
        <v>1</v>
      </c>
      <c r="AO33" t="str">
        <f t="shared" si="3"/>
        <v>NO</v>
      </c>
      <c r="AP33">
        <f t="shared" si="4"/>
        <v>0</v>
      </c>
    </row>
    <row r="34" spans="1:42" x14ac:dyDescent="0.3">
      <c r="A34">
        <v>512010</v>
      </c>
      <c r="B34" s="1">
        <v>29916273</v>
      </c>
      <c r="C34" t="s">
        <v>47</v>
      </c>
      <c r="D34" t="s">
        <v>86</v>
      </c>
      <c r="E34" s="7">
        <v>44034.8125</v>
      </c>
      <c r="F34" t="s">
        <v>88</v>
      </c>
      <c r="G34" t="s">
        <v>110</v>
      </c>
      <c r="H34">
        <v>78864</v>
      </c>
      <c r="I34">
        <v>1117</v>
      </c>
      <c r="J34">
        <v>10</v>
      </c>
      <c r="K34">
        <v>0</v>
      </c>
      <c r="L34">
        <v>1</v>
      </c>
      <c r="M34">
        <v>10</v>
      </c>
      <c r="N34">
        <v>2</v>
      </c>
      <c r="O34">
        <v>1.25</v>
      </c>
      <c r="P34">
        <v>80</v>
      </c>
      <c r="Q34">
        <v>0</v>
      </c>
      <c r="R34">
        <v>1</v>
      </c>
      <c r="S34">
        <v>100</v>
      </c>
      <c r="T34">
        <v>20</v>
      </c>
      <c r="U34">
        <v>1.25</v>
      </c>
      <c r="W34" s="1" t="s">
        <v>57</v>
      </c>
      <c r="X34" s="10" t="s">
        <v>105</v>
      </c>
      <c r="Z34" s="1">
        <v>1</v>
      </c>
      <c r="AB34" s="1">
        <v>41</v>
      </c>
      <c r="AC34" s="1">
        <v>73</v>
      </c>
      <c r="AD34" s="1">
        <v>90</v>
      </c>
      <c r="AK34" s="1" t="str">
        <f t="shared" si="0"/>
        <v>YES</v>
      </c>
      <c r="AL34" t="str">
        <f t="shared" si="1"/>
        <v>No</v>
      </c>
      <c r="AM34">
        <f t="shared" si="2"/>
        <v>1</v>
      </c>
      <c r="AO34" t="str">
        <f t="shared" si="3"/>
        <v>NO</v>
      </c>
      <c r="AP34">
        <f t="shared" si="4"/>
        <v>1</v>
      </c>
    </row>
    <row r="35" spans="1:42" x14ac:dyDescent="0.3">
      <c r="A35">
        <v>511845</v>
      </c>
      <c r="B35" s="1">
        <v>29912606</v>
      </c>
      <c r="C35" t="s">
        <v>47</v>
      </c>
      <c r="D35" t="s">
        <v>48</v>
      </c>
      <c r="E35" s="7">
        <v>44034.84375</v>
      </c>
      <c r="F35" t="s">
        <v>49</v>
      </c>
      <c r="G35" t="s">
        <v>70</v>
      </c>
      <c r="H35">
        <v>56323</v>
      </c>
      <c r="I35">
        <v>55190</v>
      </c>
      <c r="J35">
        <v>10</v>
      </c>
      <c r="K35">
        <v>0</v>
      </c>
      <c r="L35">
        <v>1</v>
      </c>
      <c r="M35">
        <v>9</v>
      </c>
      <c r="N35">
        <v>1</v>
      </c>
      <c r="O35">
        <v>1.1299999999999999</v>
      </c>
      <c r="P35">
        <v>80</v>
      </c>
      <c r="Q35">
        <v>0</v>
      </c>
      <c r="R35">
        <v>1</v>
      </c>
      <c r="S35">
        <v>100</v>
      </c>
      <c r="T35">
        <v>20</v>
      </c>
      <c r="U35">
        <v>1.25</v>
      </c>
      <c r="W35" s="10" t="s">
        <v>76</v>
      </c>
      <c r="X35" s="10" t="s">
        <v>111</v>
      </c>
      <c r="Z35" s="1">
        <v>1</v>
      </c>
      <c r="AB35" s="1">
        <v>23</v>
      </c>
      <c r="AC35" s="1">
        <v>38</v>
      </c>
      <c r="AD35" s="1">
        <v>43</v>
      </c>
      <c r="AE35" s="1">
        <v>45</v>
      </c>
      <c r="AF35" s="1">
        <v>54</v>
      </c>
      <c r="AG35" s="1">
        <v>61</v>
      </c>
      <c r="AH35" s="1">
        <v>73</v>
      </c>
      <c r="AI35" s="1">
        <v>84</v>
      </c>
      <c r="AK35" s="1" t="str">
        <f t="shared" si="0"/>
        <v>YES</v>
      </c>
      <c r="AL35" t="str">
        <f t="shared" si="1"/>
        <v>No</v>
      </c>
      <c r="AM35">
        <f t="shared" si="2"/>
        <v>1</v>
      </c>
      <c r="AO35" t="str">
        <f t="shared" si="3"/>
        <v>NO</v>
      </c>
      <c r="AP35">
        <f t="shared" si="4"/>
        <v>1</v>
      </c>
    </row>
    <row r="36" spans="1:42" x14ac:dyDescent="0.3">
      <c r="A36">
        <v>512041</v>
      </c>
      <c r="B36" s="1">
        <v>29911685</v>
      </c>
      <c r="C36" t="s">
        <v>43</v>
      </c>
      <c r="D36" t="s">
        <v>44</v>
      </c>
      <c r="E36" s="7">
        <v>44034.864583333336</v>
      </c>
      <c r="F36" t="s">
        <v>45</v>
      </c>
      <c r="G36" t="s">
        <v>112</v>
      </c>
      <c r="H36">
        <v>63347</v>
      </c>
      <c r="I36">
        <v>676467</v>
      </c>
      <c r="J36">
        <v>10</v>
      </c>
      <c r="K36">
        <v>0</v>
      </c>
      <c r="L36">
        <v>1</v>
      </c>
      <c r="M36">
        <v>9</v>
      </c>
      <c r="N36">
        <v>1</v>
      </c>
      <c r="O36">
        <v>1.1299999999999999</v>
      </c>
      <c r="P36">
        <v>80</v>
      </c>
      <c r="Q36">
        <v>0</v>
      </c>
      <c r="R36">
        <v>1</v>
      </c>
      <c r="S36">
        <v>80</v>
      </c>
      <c r="T36">
        <v>0</v>
      </c>
      <c r="U36">
        <v>1</v>
      </c>
      <c r="W36" s="1" t="s">
        <v>51</v>
      </c>
      <c r="X36" s="1" t="s">
        <v>51</v>
      </c>
      <c r="Z36" s="1">
        <v>0</v>
      </c>
      <c r="AK36" s="1" t="str">
        <f t="shared" si="0"/>
        <v>NO</v>
      </c>
      <c r="AL36" t="str">
        <f t="shared" si="1"/>
        <v>No</v>
      </c>
      <c r="AM36">
        <f t="shared" si="2"/>
        <v>0</v>
      </c>
      <c r="AO36" t="str">
        <f t="shared" si="3"/>
        <v>NO</v>
      </c>
      <c r="AP36">
        <f t="shared" si="4"/>
        <v>0</v>
      </c>
    </row>
    <row r="37" spans="1:42" x14ac:dyDescent="0.3">
      <c r="A37">
        <v>512457</v>
      </c>
      <c r="B37" s="1">
        <v>29922550</v>
      </c>
      <c r="C37" t="s">
        <v>43</v>
      </c>
      <c r="D37" t="s">
        <v>44</v>
      </c>
      <c r="E37" s="7">
        <v>44037.864583333336</v>
      </c>
      <c r="F37" t="s">
        <v>113</v>
      </c>
      <c r="G37" t="s">
        <v>114</v>
      </c>
      <c r="H37">
        <v>676464</v>
      </c>
      <c r="I37">
        <v>2013140</v>
      </c>
      <c r="J37">
        <v>10</v>
      </c>
      <c r="K37">
        <v>0</v>
      </c>
      <c r="L37">
        <v>1</v>
      </c>
      <c r="M37">
        <v>9</v>
      </c>
      <c r="N37">
        <v>1</v>
      </c>
      <c r="O37">
        <v>1.1299999999999999</v>
      </c>
      <c r="P37">
        <v>80</v>
      </c>
      <c r="Q37">
        <v>0</v>
      </c>
      <c r="R37">
        <v>1</v>
      </c>
      <c r="S37">
        <v>100</v>
      </c>
      <c r="T37">
        <v>20</v>
      </c>
      <c r="U37">
        <v>1.25</v>
      </c>
      <c r="W37" s="10" t="s">
        <v>37</v>
      </c>
      <c r="X37" s="8" t="s">
        <v>52</v>
      </c>
      <c r="Z37" s="1">
        <v>1</v>
      </c>
      <c r="AB37" s="1">
        <v>8</v>
      </c>
      <c r="AC37" s="1">
        <v>90</v>
      </c>
      <c r="AK37" s="1" t="str">
        <f t="shared" si="0"/>
        <v>YES</v>
      </c>
      <c r="AL37" t="str">
        <f t="shared" si="1"/>
        <v>Yes</v>
      </c>
      <c r="AM37">
        <f t="shared" si="2"/>
        <v>0</v>
      </c>
      <c r="AO37" t="str">
        <f t="shared" si="3"/>
        <v>YES</v>
      </c>
      <c r="AP37">
        <f t="shared" si="4"/>
        <v>0</v>
      </c>
    </row>
    <row r="38" spans="1:42" x14ac:dyDescent="0.3">
      <c r="A38">
        <v>512494</v>
      </c>
      <c r="B38" s="1">
        <v>29920796</v>
      </c>
      <c r="C38" t="s">
        <v>33</v>
      </c>
      <c r="D38" t="s">
        <v>34</v>
      </c>
      <c r="E38" s="7">
        <v>44038.625</v>
      </c>
      <c r="F38" t="s">
        <v>35</v>
      </c>
      <c r="G38" t="s">
        <v>81</v>
      </c>
      <c r="H38">
        <v>65778</v>
      </c>
      <c r="I38">
        <v>65784</v>
      </c>
      <c r="J38">
        <v>10</v>
      </c>
      <c r="K38">
        <v>0</v>
      </c>
      <c r="L38">
        <v>1</v>
      </c>
      <c r="M38">
        <v>9</v>
      </c>
      <c r="N38">
        <v>1</v>
      </c>
      <c r="O38">
        <v>1.1299999999999999</v>
      </c>
      <c r="P38">
        <v>100</v>
      </c>
      <c r="Q38">
        <v>20</v>
      </c>
      <c r="R38">
        <v>1.25</v>
      </c>
      <c r="S38">
        <v>80</v>
      </c>
      <c r="T38">
        <v>0</v>
      </c>
      <c r="U38">
        <v>1</v>
      </c>
      <c r="W38" s="1" t="s">
        <v>51</v>
      </c>
      <c r="X38" s="1" t="s">
        <v>37</v>
      </c>
      <c r="Z38" s="1">
        <v>0</v>
      </c>
      <c r="AB38" s="1">
        <v>72</v>
      </c>
      <c r="AK38" s="1" t="str">
        <f t="shared" si="0"/>
        <v>NO</v>
      </c>
      <c r="AL38" t="str">
        <f t="shared" si="1"/>
        <v>No</v>
      </c>
      <c r="AM38">
        <f t="shared" si="2"/>
        <v>0</v>
      </c>
      <c r="AO38" t="str">
        <f t="shared" si="3"/>
        <v>NO</v>
      </c>
      <c r="AP38">
        <f t="shared" si="4"/>
        <v>0</v>
      </c>
    </row>
    <row r="39" spans="1:42" x14ac:dyDescent="0.3">
      <c r="A39">
        <v>512393</v>
      </c>
      <c r="B39" s="1">
        <v>29920795</v>
      </c>
      <c r="C39" t="s">
        <v>33</v>
      </c>
      <c r="D39" t="s">
        <v>34</v>
      </c>
      <c r="E39" s="7">
        <v>44038.625</v>
      </c>
      <c r="F39" t="s">
        <v>106</v>
      </c>
      <c r="G39" t="s">
        <v>36</v>
      </c>
      <c r="H39">
        <v>2939090</v>
      </c>
      <c r="I39">
        <v>65780</v>
      </c>
      <c r="J39">
        <v>10</v>
      </c>
      <c r="K39">
        <v>0</v>
      </c>
      <c r="L39">
        <v>1</v>
      </c>
      <c r="M39">
        <v>8</v>
      </c>
      <c r="N39">
        <v>0</v>
      </c>
      <c r="O39">
        <v>1</v>
      </c>
      <c r="P39">
        <v>80</v>
      </c>
      <c r="Q39">
        <v>0</v>
      </c>
      <c r="R39">
        <v>1</v>
      </c>
      <c r="S39">
        <v>80</v>
      </c>
      <c r="T39">
        <v>0</v>
      </c>
      <c r="U39">
        <v>1</v>
      </c>
      <c r="W39" s="10" t="s">
        <v>115</v>
      </c>
      <c r="X39" s="10" t="s">
        <v>116</v>
      </c>
      <c r="Z39" s="1">
        <v>1</v>
      </c>
      <c r="AB39" s="1">
        <v>6</v>
      </c>
      <c r="AC39" s="1">
        <v>7</v>
      </c>
      <c r="AD39" s="1">
        <v>10</v>
      </c>
      <c r="AE39" s="1">
        <v>41</v>
      </c>
      <c r="AF39" s="1">
        <v>45</v>
      </c>
      <c r="AG39" s="1">
        <v>97</v>
      </c>
      <c r="AH39" s="1">
        <v>79</v>
      </c>
      <c r="AI39" s="1">
        <v>90</v>
      </c>
      <c r="AK39" s="1" t="str">
        <f t="shared" si="0"/>
        <v>YES</v>
      </c>
      <c r="AL39" t="str">
        <f t="shared" si="1"/>
        <v>Yes</v>
      </c>
      <c r="AM39">
        <f t="shared" si="2"/>
        <v>0</v>
      </c>
      <c r="AO39" t="str">
        <f t="shared" si="3"/>
        <v>YES</v>
      </c>
      <c r="AP39">
        <f t="shared" si="4"/>
        <v>0</v>
      </c>
    </row>
    <row r="40" spans="1:42" x14ac:dyDescent="0.3">
      <c r="A40">
        <v>512322</v>
      </c>
      <c r="B40" s="1">
        <v>29921969</v>
      </c>
      <c r="C40" t="s">
        <v>47</v>
      </c>
      <c r="D40" t="s">
        <v>48</v>
      </c>
      <c r="E40" s="7">
        <v>44038.666666666664</v>
      </c>
      <c r="F40" t="s">
        <v>117</v>
      </c>
      <c r="G40" t="s">
        <v>118</v>
      </c>
      <c r="H40">
        <v>1096</v>
      </c>
      <c r="I40">
        <v>56301</v>
      </c>
      <c r="J40">
        <v>10</v>
      </c>
      <c r="K40">
        <v>0</v>
      </c>
      <c r="L40">
        <v>1</v>
      </c>
      <c r="M40">
        <v>8</v>
      </c>
      <c r="N40">
        <v>0</v>
      </c>
      <c r="O40">
        <v>1</v>
      </c>
      <c r="P40">
        <v>80</v>
      </c>
      <c r="Q40">
        <v>0</v>
      </c>
      <c r="R40">
        <v>1</v>
      </c>
      <c r="S40">
        <v>80</v>
      </c>
      <c r="T40">
        <v>0</v>
      </c>
      <c r="U40">
        <v>1</v>
      </c>
      <c r="W40" s="10" t="s">
        <v>76</v>
      </c>
      <c r="X40" s="8" t="s">
        <v>119</v>
      </c>
      <c r="Z40" s="1">
        <v>1</v>
      </c>
      <c r="AB40" s="1">
        <v>5</v>
      </c>
      <c r="AC40" s="1">
        <v>24</v>
      </c>
      <c r="AD40" s="1">
        <v>33</v>
      </c>
      <c r="AE40" s="1">
        <v>43</v>
      </c>
      <c r="AF40" s="1">
        <v>66</v>
      </c>
      <c r="AK40" s="1" t="str">
        <f t="shared" si="0"/>
        <v>YES</v>
      </c>
      <c r="AL40" t="str">
        <f t="shared" si="1"/>
        <v>Yes</v>
      </c>
      <c r="AM40">
        <f t="shared" si="2"/>
        <v>0</v>
      </c>
      <c r="AO40" t="str">
        <f t="shared" si="3"/>
        <v>YES</v>
      </c>
      <c r="AP40">
        <f t="shared" si="4"/>
        <v>0</v>
      </c>
    </row>
    <row r="41" spans="1:42" x14ac:dyDescent="0.3">
      <c r="A41">
        <v>512328</v>
      </c>
      <c r="B41" s="1">
        <v>29920391</v>
      </c>
      <c r="C41" t="s">
        <v>47</v>
      </c>
      <c r="D41" t="s">
        <v>48</v>
      </c>
      <c r="E41" s="7">
        <v>44038.666666666664</v>
      </c>
      <c r="F41" t="s">
        <v>120</v>
      </c>
      <c r="G41" t="s">
        <v>77</v>
      </c>
      <c r="H41">
        <v>47999</v>
      </c>
      <c r="I41">
        <v>47998</v>
      </c>
      <c r="J41">
        <v>10</v>
      </c>
      <c r="K41">
        <v>0</v>
      </c>
      <c r="L41">
        <v>1</v>
      </c>
      <c r="M41">
        <v>10</v>
      </c>
      <c r="N41">
        <v>2</v>
      </c>
      <c r="O41">
        <v>1.25</v>
      </c>
      <c r="P41">
        <v>100</v>
      </c>
      <c r="Q41">
        <v>20</v>
      </c>
      <c r="R41">
        <v>1.25</v>
      </c>
      <c r="S41">
        <v>100</v>
      </c>
      <c r="T41">
        <v>20</v>
      </c>
      <c r="U41">
        <v>1.25</v>
      </c>
      <c r="W41" s="1" t="s">
        <v>52</v>
      </c>
      <c r="X41" s="1" t="s">
        <v>121</v>
      </c>
      <c r="Z41" s="1">
        <v>1</v>
      </c>
      <c r="AB41" s="1">
        <v>11</v>
      </c>
      <c r="AC41" s="1">
        <v>45</v>
      </c>
      <c r="AD41" s="1">
        <v>79</v>
      </c>
      <c r="AE41" s="1">
        <v>83</v>
      </c>
      <c r="AF41" s="1">
        <v>90</v>
      </c>
      <c r="AK41" s="1" t="str">
        <f t="shared" si="0"/>
        <v>YES</v>
      </c>
      <c r="AL41" t="str">
        <f t="shared" si="1"/>
        <v>Yes</v>
      </c>
      <c r="AM41">
        <f t="shared" si="2"/>
        <v>0</v>
      </c>
      <c r="AO41" t="str">
        <f t="shared" si="3"/>
        <v>YES</v>
      </c>
      <c r="AP41">
        <f t="shared" si="4"/>
        <v>0</v>
      </c>
    </row>
    <row r="42" spans="1:42" x14ac:dyDescent="0.3">
      <c r="A42">
        <v>512261</v>
      </c>
      <c r="B42" s="1">
        <v>29922514</v>
      </c>
      <c r="C42" t="s">
        <v>97</v>
      </c>
      <c r="D42" t="s">
        <v>98</v>
      </c>
      <c r="E42" s="7">
        <v>44038.8125</v>
      </c>
      <c r="F42" t="s">
        <v>122</v>
      </c>
      <c r="G42" t="s">
        <v>123</v>
      </c>
      <c r="H42">
        <v>321036</v>
      </c>
      <c r="I42">
        <v>48786</v>
      </c>
      <c r="J42">
        <v>10</v>
      </c>
      <c r="K42">
        <v>0</v>
      </c>
      <c r="L42">
        <v>1</v>
      </c>
      <c r="M42">
        <v>8</v>
      </c>
      <c r="N42">
        <v>0</v>
      </c>
      <c r="O42">
        <v>1</v>
      </c>
      <c r="P42">
        <v>80</v>
      </c>
      <c r="Q42">
        <v>0</v>
      </c>
      <c r="R42">
        <v>1</v>
      </c>
      <c r="S42">
        <v>80</v>
      </c>
      <c r="T42">
        <v>0</v>
      </c>
      <c r="U42">
        <v>1</v>
      </c>
      <c r="W42" s="1" t="s">
        <v>37</v>
      </c>
      <c r="X42" s="1" t="s">
        <v>52</v>
      </c>
      <c r="Z42" s="1">
        <v>1</v>
      </c>
      <c r="AB42" s="1">
        <v>31</v>
      </c>
      <c r="AC42" s="1">
        <v>90</v>
      </c>
      <c r="AK42" s="1" t="str">
        <f t="shared" si="0"/>
        <v>YES</v>
      </c>
      <c r="AL42" t="str">
        <f t="shared" si="1"/>
        <v>No</v>
      </c>
      <c r="AM42">
        <f t="shared" si="2"/>
        <v>1</v>
      </c>
      <c r="AO42" t="str">
        <f t="shared" si="3"/>
        <v>NO</v>
      </c>
      <c r="AP42">
        <f t="shared" si="4"/>
        <v>1</v>
      </c>
    </row>
    <row r="43" spans="1:42" x14ac:dyDescent="0.3">
      <c r="A43">
        <v>512626</v>
      </c>
      <c r="B43" s="1">
        <v>29929992</v>
      </c>
      <c r="C43" t="s">
        <v>43</v>
      </c>
      <c r="D43" t="s">
        <v>44</v>
      </c>
      <c r="E43" s="7">
        <v>44041.770833333336</v>
      </c>
      <c r="F43" t="s">
        <v>114</v>
      </c>
      <c r="G43" t="s">
        <v>124</v>
      </c>
      <c r="H43">
        <v>2013140</v>
      </c>
      <c r="I43">
        <v>60310</v>
      </c>
      <c r="J43">
        <v>10</v>
      </c>
      <c r="K43">
        <v>0</v>
      </c>
      <c r="L43">
        <v>1</v>
      </c>
      <c r="M43">
        <v>9</v>
      </c>
      <c r="N43">
        <v>1</v>
      </c>
      <c r="O43">
        <v>1.1299999999999999</v>
      </c>
      <c r="P43">
        <v>80</v>
      </c>
      <c r="Q43">
        <v>0</v>
      </c>
      <c r="R43">
        <v>1</v>
      </c>
      <c r="S43">
        <v>100</v>
      </c>
      <c r="T43">
        <v>20</v>
      </c>
      <c r="U43">
        <v>1.25</v>
      </c>
      <c r="W43" s="8" t="s">
        <v>52</v>
      </c>
      <c r="X43" s="1" t="s">
        <v>121</v>
      </c>
      <c r="Z43" s="1">
        <v>1</v>
      </c>
      <c r="AB43" s="1">
        <v>26</v>
      </c>
      <c r="AC43" s="1">
        <v>39</v>
      </c>
      <c r="AD43" s="1">
        <v>66</v>
      </c>
      <c r="AE43" s="1">
        <v>74</v>
      </c>
      <c r="AF43" s="1">
        <v>77</v>
      </c>
      <c r="AK43" s="1" t="str">
        <f t="shared" si="0"/>
        <v>YES</v>
      </c>
      <c r="AL43" t="str">
        <f t="shared" si="1"/>
        <v>No</v>
      </c>
      <c r="AM43">
        <f t="shared" si="2"/>
        <v>1</v>
      </c>
      <c r="AO43" t="str">
        <f t="shared" si="3"/>
        <v>NO</v>
      </c>
      <c r="AP43">
        <f t="shared" si="4"/>
        <v>1</v>
      </c>
    </row>
    <row r="44" spans="1:42" x14ac:dyDescent="0.3">
      <c r="A44">
        <v>513031</v>
      </c>
      <c r="B44" s="1">
        <v>29934831</v>
      </c>
      <c r="C44" t="s">
        <v>125</v>
      </c>
      <c r="D44" t="s">
        <v>126</v>
      </c>
      <c r="E44" s="7">
        <v>44045.4375</v>
      </c>
      <c r="F44" t="s">
        <v>127</v>
      </c>
      <c r="G44" t="s">
        <v>128</v>
      </c>
      <c r="H44">
        <v>1205125</v>
      </c>
      <c r="I44">
        <v>24301731</v>
      </c>
      <c r="J44">
        <v>10</v>
      </c>
      <c r="K44">
        <v>0</v>
      </c>
      <c r="L44">
        <v>1</v>
      </c>
      <c r="M44">
        <v>8</v>
      </c>
      <c r="N44">
        <v>0</v>
      </c>
      <c r="O44">
        <v>1</v>
      </c>
      <c r="P44">
        <v>80</v>
      </c>
      <c r="Q44">
        <v>0</v>
      </c>
      <c r="R44">
        <v>1</v>
      </c>
      <c r="S44">
        <v>80</v>
      </c>
      <c r="T44">
        <v>0</v>
      </c>
      <c r="U44">
        <v>1</v>
      </c>
      <c r="W44" s="1" t="s">
        <v>37</v>
      </c>
      <c r="X44" s="1" t="s">
        <v>37</v>
      </c>
      <c r="Z44" s="1">
        <v>1</v>
      </c>
      <c r="AB44" s="1">
        <v>29</v>
      </c>
      <c r="AK44" s="1" t="str">
        <f t="shared" si="0"/>
        <v>YES</v>
      </c>
      <c r="AL44" t="str">
        <f t="shared" si="1"/>
        <v>No</v>
      </c>
      <c r="AM44">
        <f t="shared" si="2"/>
        <v>1</v>
      </c>
      <c r="AO44" t="str">
        <f t="shared" si="3"/>
        <v>NO</v>
      </c>
      <c r="AP44">
        <f t="shared" si="4"/>
        <v>1</v>
      </c>
    </row>
    <row r="45" spans="1:42" x14ac:dyDescent="0.3">
      <c r="A45">
        <v>513167</v>
      </c>
      <c r="B45" s="1">
        <v>29931542</v>
      </c>
      <c r="C45" t="s">
        <v>129</v>
      </c>
      <c r="D45" t="s">
        <v>130</v>
      </c>
      <c r="E45" s="7">
        <v>44045.708333333336</v>
      </c>
      <c r="F45" t="s">
        <v>131</v>
      </c>
      <c r="G45" t="s">
        <v>132</v>
      </c>
      <c r="H45">
        <v>373549</v>
      </c>
      <c r="I45">
        <v>31319</v>
      </c>
      <c r="J45">
        <v>10</v>
      </c>
      <c r="K45">
        <v>0</v>
      </c>
      <c r="L45">
        <v>1</v>
      </c>
      <c r="M45">
        <v>9</v>
      </c>
      <c r="N45">
        <v>1</v>
      </c>
      <c r="O45">
        <v>1.1299999999999999</v>
      </c>
      <c r="P45">
        <v>80</v>
      </c>
      <c r="Q45">
        <v>0</v>
      </c>
      <c r="R45">
        <v>1</v>
      </c>
      <c r="S45">
        <v>80</v>
      </c>
      <c r="T45">
        <v>0</v>
      </c>
      <c r="U45">
        <v>1</v>
      </c>
      <c r="W45" s="8" t="s">
        <v>60</v>
      </c>
      <c r="X45" s="8" t="s">
        <v>119</v>
      </c>
      <c r="Z45" s="1">
        <v>1</v>
      </c>
      <c r="AB45" s="1">
        <v>12</v>
      </c>
      <c r="AC45" s="1">
        <v>13</v>
      </c>
      <c r="AD45" s="1">
        <v>28</v>
      </c>
      <c r="AE45" s="1">
        <v>66</v>
      </c>
      <c r="AF45" s="1">
        <v>67</v>
      </c>
      <c r="AK45" s="1" t="str">
        <f t="shared" si="0"/>
        <v>YES</v>
      </c>
      <c r="AL45" t="str">
        <f t="shared" si="1"/>
        <v>Yes</v>
      </c>
      <c r="AM45">
        <f t="shared" si="2"/>
        <v>0</v>
      </c>
      <c r="AO45" t="str">
        <f t="shared" si="3"/>
        <v>YES</v>
      </c>
      <c r="AP45">
        <f t="shared" si="4"/>
        <v>0</v>
      </c>
    </row>
    <row r="46" spans="1:42" x14ac:dyDescent="0.3">
      <c r="A46">
        <v>513095</v>
      </c>
      <c r="B46" s="1">
        <v>29935219</v>
      </c>
      <c r="C46" t="s">
        <v>43</v>
      </c>
      <c r="D46" t="s">
        <v>44</v>
      </c>
      <c r="E46" s="7">
        <v>44045.822916666664</v>
      </c>
      <c r="F46" t="s">
        <v>114</v>
      </c>
      <c r="G46" t="s">
        <v>133</v>
      </c>
      <c r="H46">
        <v>2013140</v>
      </c>
      <c r="I46">
        <v>215821</v>
      </c>
      <c r="J46">
        <v>10</v>
      </c>
      <c r="K46">
        <v>0</v>
      </c>
      <c r="L46">
        <v>1</v>
      </c>
      <c r="M46">
        <v>9</v>
      </c>
      <c r="N46">
        <v>1</v>
      </c>
      <c r="O46">
        <v>1.1299999999999999</v>
      </c>
      <c r="P46">
        <v>80</v>
      </c>
      <c r="Q46">
        <v>0</v>
      </c>
      <c r="R46">
        <v>1</v>
      </c>
      <c r="S46">
        <v>100</v>
      </c>
      <c r="T46">
        <v>20</v>
      </c>
      <c r="U46">
        <v>1.25</v>
      </c>
      <c r="W46" s="1" t="s">
        <v>51</v>
      </c>
      <c r="X46" s="1" t="s">
        <v>57</v>
      </c>
      <c r="Z46" s="1">
        <v>0</v>
      </c>
      <c r="AB46" s="1">
        <v>53</v>
      </c>
      <c r="AK46" s="1" t="str">
        <f t="shared" si="0"/>
        <v>NO</v>
      </c>
      <c r="AL46" t="str">
        <f t="shared" si="1"/>
        <v>No</v>
      </c>
      <c r="AM46">
        <f t="shared" si="2"/>
        <v>0</v>
      </c>
      <c r="AO46" t="str">
        <f t="shared" si="3"/>
        <v>NO</v>
      </c>
      <c r="AP46">
        <f t="shared" si="4"/>
        <v>0</v>
      </c>
    </row>
    <row r="47" spans="1:42" x14ac:dyDescent="0.3">
      <c r="A47">
        <v>513198</v>
      </c>
      <c r="B47" s="1">
        <v>29938825</v>
      </c>
      <c r="C47" t="s">
        <v>33</v>
      </c>
      <c r="D47" t="s">
        <v>34</v>
      </c>
      <c r="E47" s="7">
        <v>44046.8125</v>
      </c>
      <c r="F47" t="s">
        <v>35</v>
      </c>
      <c r="G47" t="s">
        <v>80</v>
      </c>
      <c r="H47">
        <v>65778</v>
      </c>
      <c r="I47">
        <v>6392</v>
      </c>
      <c r="J47">
        <v>10</v>
      </c>
      <c r="K47">
        <v>0</v>
      </c>
      <c r="L47">
        <v>1</v>
      </c>
      <c r="M47">
        <v>8</v>
      </c>
      <c r="N47">
        <v>0</v>
      </c>
      <c r="O47">
        <v>1</v>
      </c>
      <c r="P47">
        <v>80</v>
      </c>
      <c r="Q47">
        <v>0</v>
      </c>
      <c r="R47">
        <v>1</v>
      </c>
      <c r="S47">
        <v>80</v>
      </c>
      <c r="T47">
        <v>0</v>
      </c>
      <c r="U47">
        <v>1</v>
      </c>
      <c r="W47" s="8" t="s">
        <v>60</v>
      </c>
      <c r="X47" s="10" t="s">
        <v>76</v>
      </c>
      <c r="Z47" s="1">
        <v>1</v>
      </c>
      <c r="AB47" s="1">
        <v>14</v>
      </c>
      <c r="AC47" s="1">
        <v>22</v>
      </c>
      <c r="AD47" s="1">
        <v>39</v>
      </c>
      <c r="AE47" s="1">
        <v>86</v>
      </c>
      <c r="AK47" s="1" t="str">
        <f t="shared" si="0"/>
        <v>YES</v>
      </c>
      <c r="AL47" t="str">
        <f t="shared" si="1"/>
        <v>Yes</v>
      </c>
      <c r="AM47">
        <f t="shared" si="2"/>
        <v>0</v>
      </c>
      <c r="AO47" t="str">
        <f t="shared" si="3"/>
        <v>YES</v>
      </c>
      <c r="AP47">
        <f t="shared" si="4"/>
        <v>0</v>
      </c>
    </row>
    <row r="48" spans="1:42" x14ac:dyDescent="0.3">
      <c r="A48">
        <v>513404</v>
      </c>
      <c r="B48" s="1">
        <v>29939004</v>
      </c>
      <c r="C48" t="s">
        <v>129</v>
      </c>
      <c r="D48" t="s">
        <v>130</v>
      </c>
      <c r="E48" s="7">
        <v>44048.75</v>
      </c>
      <c r="F48" t="s">
        <v>134</v>
      </c>
      <c r="G48" t="s">
        <v>135</v>
      </c>
      <c r="H48">
        <v>31321</v>
      </c>
      <c r="I48">
        <v>774893</v>
      </c>
      <c r="J48">
        <v>10</v>
      </c>
      <c r="K48">
        <v>0</v>
      </c>
      <c r="L48">
        <v>1</v>
      </c>
      <c r="M48">
        <v>8</v>
      </c>
      <c r="N48">
        <v>0</v>
      </c>
      <c r="O48">
        <v>1</v>
      </c>
      <c r="P48">
        <v>80</v>
      </c>
      <c r="Q48">
        <v>0</v>
      </c>
      <c r="R48">
        <v>1</v>
      </c>
      <c r="S48">
        <v>80</v>
      </c>
      <c r="T48">
        <v>0</v>
      </c>
      <c r="U48">
        <v>1</v>
      </c>
      <c r="W48" s="1" t="s">
        <v>37</v>
      </c>
      <c r="X48" s="1" t="s">
        <v>121</v>
      </c>
      <c r="Z48" s="1">
        <v>1</v>
      </c>
      <c r="AB48" s="1">
        <v>8</v>
      </c>
      <c r="AC48" s="1">
        <v>59</v>
      </c>
      <c r="AD48" s="1">
        <v>68</v>
      </c>
      <c r="AE48" s="1">
        <v>74</v>
      </c>
      <c r="AF48" s="1">
        <v>86</v>
      </c>
      <c r="AK48" s="1" t="str">
        <f t="shared" si="0"/>
        <v>YES</v>
      </c>
      <c r="AL48" t="str">
        <f t="shared" si="1"/>
        <v>Yes</v>
      </c>
      <c r="AM48">
        <f t="shared" si="2"/>
        <v>0</v>
      </c>
      <c r="AO48" t="str">
        <f t="shared" si="3"/>
        <v>YES</v>
      </c>
      <c r="AP48">
        <f t="shared" si="4"/>
        <v>0</v>
      </c>
    </row>
    <row r="49" spans="1:42" x14ac:dyDescent="0.3">
      <c r="A49">
        <v>513739</v>
      </c>
      <c r="B49" s="1">
        <v>29939059</v>
      </c>
      <c r="C49" t="s">
        <v>129</v>
      </c>
      <c r="D49" t="s">
        <v>130</v>
      </c>
      <c r="E49" s="7">
        <v>44052.708333333336</v>
      </c>
      <c r="F49" t="s">
        <v>136</v>
      </c>
      <c r="G49" t="s">
        <v>137</v>
      </c>
      <c r="H49">
        <v>3038746</v>
      </c>
      <c r="I49">
        <v>168747</v>
      </c>
      <c r="J49">
        <v>10</v>
      </c>
      <c r="K49">
        <v>0</v>
      </c>
      <c r="L49">
        <v>1</v>
      </c>
      <c r="M49">
        <v>9</v>
      </c>
      <c r="N49">
        <v>1</v>
      </c>
      <c r="O49">
        <v>1.1299999999999999</v>
      </c>
      <c r="P49">
        <v>80</v>
      </c>
      <c r="Q49">
        <v>0</v>
      </c>
      <c r="R49">
        <v>1</v>
      </c>
      <c r="S49">
        <v>80</v>
      </c>
      <c r="T49">
        <v>0</v>
      </c>
      <c r="U49">
        <v>1</v>
      </c>
      <c r="W49" s="10" t="s">
        <v>105</v>
      </c>
      <c r="X49" s="10" t="s">
        <v>138</v>
      </c>
      <c r="Z49" s="1">
        <v>1</v>
      </c>
      <c r="AB49" s="1">
        <v>6</v>
      </c>
      <c r="AC49" s="1">
        <v>24</v>
      </c>
      <c r="AD49" s="1">
        <v>41</v>
      </c>
      <c r="AE49" s="1">
        <v>80</v>
      </c>
      <c r="AK49" s="1" t="str">
        <f t="shared" si="0"/>
        <v>YES</v>
      </c>
      <c r="AL49" t="str">
        <f t="shared" si="1"/>
        <v>Yes</v>
      </c>
      <c r="AM49">
        <f t="shared" si="2"/>
        <v>0</v>
      </c>
      <c r="AO49" t="str">
        <f t="shared" si="3"/>
        <v>YES</v>
      </c>
      <c r="AP49">
        <f t="shared" si="4"/>
        <v>0</v>
      </c>
    </row>
    <row r="50" spans="1:42" x14ac:dyDescent="0.3">
      <c r="A50">
        <v>513742</v>
      </c>
      <c r="B50" s="1">
        <v>29939062</v>
      </c>
      <c r="C50" t="s">
        <v>129</v>
      </c>
      <c r="D50" t="s">
        <v>130</v>
      </c>
      <c r="E50" s="7">
        <v>44052.708333333336</v>
      </c>
      <c r="F50" t="s">
        <v>139</v>
      </c>
      <c r="G50" t="s">
        <v>140</v>
      </c>
      <c r="H50">
        <v>50045</v>
      </c>
      <c r="I50">
        <v>10833201</v>
      </c>
      <c r="J50">
        <v>10</v>
      </c>
      <c r="K50">
        <v>0</v>
      </c>
      <c r="L50">
        <v>1</v>
      </c>
      <c r="M50">
        <v>8</v>
      </c>
      <c r="N50">
        <v>0</v>
      </c>
      <c r="O50">
        <v>1</v>
      </c>
      <c r="P50">
        <v>80</v>
      </c>
      <c r="Q50">
        <v>0</v>
      </c>
      <c r="R50">
        <v>1</v>
      </c>
      <c r="S50">
        <v>80</v>
      </c>
      <c r="T50">
        <v>0</v>
      </c>
      <c r="U50">
        <v>1</v>
      </c>
      <c r="W50" s="1" t="s">
        <v>51</v>
      </c>
      <c r="X50" s="1" t="s">
        <v>57</v>
      </c>
      <c r="Z50" s="1">
        <v>0</v>
      </c>
      <c r="AB50" s="1">
        <v>69</v>
      </c>
      <c r="AK50" s="1" t="str">
        <f t="shared" si="0"/>
        <v>NO</v>
      </c>
      <c r="AL50" t="str">
        <f t="shared" si="1"/>
        <v>No</v>
      </c>
      <c r="AM50">
        <f t="shared" si="2"/>
        <v>0</v>
      </c>
      <c r="AO50" t="str">
        <f t="shared" si="3"/>
        <v>NO</v>
      </c>
      <c r="AP50">
        <f t="shared" si="4"/>
        <v>0</v>
      </c>
    </row>
    <row r="51" spans="1:42" x14ac:dyDescent="0.3">
      <c r="A51">
        <v>514115</v>
      </c>
      <c r="B51" s="1">
        <v>29947743</v>
      </c>
      <c r="C51" t="s">
        <v>141</v>
      </c>
      <c r="D51" t="s">
        <v>142</v>
      </c>
      <c r="E51" s="7">
        <v>44055.75</v>
      </c>
      <c r="F51" t="s">
        <v>143</v>
      </c>
      <c r="G51" t="s">
        <v>144</v>
      </c>
      <c r="H51">
        <v>174383</v>
      </c>
      <c r="I51">
        <v>42617</v>
      </c>
      <c r="J51">
        <v>10</v>
      </c>
      <c r="K51">
        <v>0</v>
      </c>
      <c r="L51">
        <v>1</v>
      </c>
      <c r="M51">
        <v>9</v>
      </c>
      <c r="N51">
        <v>1</v>
      </c>
      <c r="O51">
        <v>1.1299999999999999</v>
      </c>
      <c r="P51">
        <v>80</v>
      </c>
      <c r="Q51">
        <v>0</v>
      </c>
      <c r="R51">
        <v>1</v>
      </c>
      <c r="S51">
        <v>80</v>
      </c>
      <c r="T51">
        <v>0</v>
      </c>
      <c r="U51">
        <v>1</v>
      </c>
      <c r="W51" s="8" t="s">
        <v>68</v>
      </c>
      <c r="X51" s="8" t="s">
        <v>60</v>
      </c>
      <c r="Z51" s="1">
        <v>1</v>
      </c>
      <c r="AB51" s="1">
        <v>27</v>
      </c>
      <c r="AC51" s="1">
        <v>44</v>
      </c>
      <c r="AD51" s="1">
        <v>72</v>
      </c>
      <c r="AK51" s="1" t="str">
        <f t="shared" si="0"/>
        <v>YES</v>
      </c>
      <c r="AL51" t="str">
        <f t="shared" si="1"/>
        <v>No</v>
      </c>
      <c r="AM51">
        <f t="shared" si="2"/>
        <v>1</v>
      </c>
      <c r="AO51" t="str">
        <f t="shared" si="3"/>
        <v>NO</v>
      </c>
      <c r="AP51">
        <f t="shared" si="4"/>
        <v>1</v>
      </c>
    </row>
    <row r="52" spans="1:42" x14ac:dyDescent="0.3">
      <c r="A52">
        <v>514390</v>
      </c>
      <c r="B52" s="1">
        <v>29947742</v>
      </c>
      <c r="C52" t="s">
        <v>141</v>
      </c>
      <c r="D52" t="s">
        <v>142</v>
      </c>
      <c r="E52" s="7">
        <v>44056.75</v>
      </c>
      <c r="F52" t="s">
        <v>145</v>
      </c>
      <c r="G52" t="s">
        <v>146</v>
      </c>
      <c r="H52">
        <v>4638067</v>
      </c>
      <c r="I52">
        <v>764222</v>
      </c>
      <c r="J52">
        <v>10</v>
      </c>
      <c r="K52">
        <v>0</v>
      </c>
      <c r="L52">
        <v>1</v>
      </c>
      <c r="M52">
        <v>9</v>
      </c>
      <c r="N52">
        <v>1</v>
      </c>
      <c r="O52">
        <v>1.1299999999999999</v>
      </c>
      <c r="P52">
        <v>80</v>
      </c>
      <c r="Q52">
        <v>0</v>
      </c>
      <c r="R52">
        <v>1</v>
      </c>
      <c r="S52">
        <v>80</v>
      </c>
      <c r="T52">
        <v>0</v>
      </c>
      <c r="U52">
        <v>1</v>
      </c>
      <c r="W52" s="1" t="s">
        <v>52</v>
      </c>
      <c r="X52" s="8" t="s">
        <v>76</v>
      </c>
      <c r="Z52" s="1">
        <v>1</v>
      </c>
      <c r="AB52" s="1">
        <v>15</v>
      </c>
      <c r="AC52" s="1">
        <v>22</v>
      </c>
      <c r="AD52" s="1">
        <v>50</v>
      </c>
      <c r="AE52" s="1">
        <v>69</v>
      </c>
      <c r="AK52" s="1" t="str">
        <f t="shared" si="0"/>
        <v>YES</v>
      </c>
      <c r="AL52" t="str">
        <f t="shared" si="1"/>
        <v>No</v>
      </c>
      <c r="AM52">
        <f t="shared" si="2"/>
        <v>0</v>
      </c>
      <c r="AO52" t="str">
        <f t="shared" si="3"/>
        <v>YES</v>
      </c>
      <c r="AP52">
        <f t="shared" si="4"/>
        <v>0</v>
      </c>
    </row>
    <row r="53" spans="1:42" x14ac:dyDescent="0.3">
      <c r="A53">
        <v>514682</v>
      </c>
      <c r="B53" s="1">
        <v>29944766</v>
      </c>
      <c r="C53" t="s">
        <v>129</v>
      </c>
      <c r="D53" t="s">
        <v>130</v>
      </c>
      <c r="E53" s="7">
        <v>44059.8125</v>
      </c>
      <c r="F53" t="s">
        <v>147</v>
      </c>
      <c r="G53" t="s">
        <v>136</v>
      </c>
      <c r="H53">
        <v>55224</v>
      </c>
      <c r="I53">
        <v>3038746</v>
      </c>
      <c r="J53">
        <v>10</v>
      </c>
      <c r="K53">
        <v>0</v>
      </c>
      <c r="L53">
        <v>1</v>
      </c>
      <c r="M53">
        <v>8</v>
      </c>
      <c r="N53">
        <v>0</v>
      </c>
      <c r="O53">
        <v>1</v>
      </c>
      <c r="P53">
        <v>80</v>
      </c>
      <c r="Q53">
        <v>0</v>
      </c>
      <c r="R53">
        <v>1</v>
      </c>
      <c r="S53">
        <v>80</v>
      </c>
      <c r="T53">
        <v>0</v>
      </c>
      <c r="U53">
        <v>1</v>
      </c>
      <c r="W53" s="8" t="s">
        <v>76</v>
      </c>
      <c r="X53" s="8" t="s">
        <v>119</v>
      </c>
      <c r="Z53" s="1">
        <v>1</v>
      </c>
      <c r="AB53" s="1">
        <v>16</v>
      </c>
      <c r="AC53" s="1">
        <v>32</v>
      </c>
      <c r="AD53" s="1">
        <v>34</v>
      </c>
      <c r="AE53" s="1">
        <v>45</v>
      </c>
      <c r="AF53" s="1">
        <v>69</v>
      </c>
      <c r="AK53" s="1" t="str">
        <f t="shared" si="0"/>
        <v>YES</v>
      </c>
      <c r="AL53" t="str">
        <f t="shared" si="1"/>
        <v>No</v>
      </c>
      <c r="AM53">
        <f t="shared" si="2"/>
        <v>1</v>
      </c>
      <c r="AO53" t="str">
        <f t="shared" si="3"/>
        <v>YES</v>
      </c>
      <c r="AP53">
        <f t="shared" si="4"/>
        <v>0</v>
      </c>
    </row>
    <row r="54" spans="1:42" x14ac:dyDescent="0.3">
      <c r="A54">
        <v>514909</v>
      </c>
      <c r="B54" s="1">
        <v>29961834</v>
      </c>
      <c r="C54" t="s">
        <v>125</v>
      </c>
      <c r="D54" t="s">
        <v>126</v>
      </c>
      <c r="E54" s="7">
        <v>44062.4375</v>
      </c>
      <c r="F54" t="s">
        <v>128</v>
      </c>
      <c r="G54" t="s">
        <v>148</v>
      </c>
      <c r="H54">
        <v>24301731</v>
      </c>
      <c r="I54">
        <v>8586946</v>
      </c>
      <c r="J54">
        <v>10</v>
      </c>
      <c r="K54">
        <v>0</v>
      </c>
      <c r="L54">
        <v>1</v>
      </c>
      <c r="M54">
        <v>8</v>
      </c>
      <c r="N54">
        <v>0</v>
      </c>
      <c r="O54">
        <v>1</v>
      </c>
      <c r="P54">
        <v>80</v>
      </c>
      <c r="Q54">
        <v>0</v>
      </c>
      <c r="R54">
        <v>1</v>
      </c>
      <c r="S54">
        <v>80</v>
      </c>
      <c r="T54">
        <v>0</v>
      </c>
      <c r="U54">
        <v>1</v>
      </c>
      <c r="W54" s="1" t="s">
        <v>57</v>
      </c>
      <c r="X54" s="8" t="s">
        <v>76</v>
      </c>
      <c r="Z54" s="1">
        <v>1</v>
      </c>
      <c r="AB54" s="1">
        <v>12</v>
      </c>
      <c r="AC54" s="1">
        <v>57</v>
      </c>
      <c r="AD54" s="1">
        <v>70</v>
      </c>
      <c r="AE54" s="1">
        <v>86</v>
      </c>
      <c r="AK54" s="1" t="str">
        <f t="shared" si="0"/>
        <v>YES</v>
      </c>
      <c r="AL54" t="str">
        <f t="shared" si="1"/>
        <v>Yes</v>
      </c>
      <c r="AM54">
        <f t="shared" si="2"/>
        <v>0</v>
      </c>
      <c r="AO54" t="str">
        <f t="shared" si="3"/>
        <v>YES</v>
      </c>
      <c r="AP54">
        <f t="shared" si="4"/>
        <v>0</v>
      </c>
    </row>
    <row r="55" spans="1:42" x14ac:dyDescent="0.3">
      <c r="A55">
        <v>515394</v>
      </c>
      <c r="B55" s="1">
        <v>29958852</v>
      </c>
      <c r="C55" t="s">
        <v>141</v>
      </c>
      <c r="D55" t="s">
        <v>142</v>
      </c>
      <c r="E55" s="7">
        <v>44065.583333333336</v>
      </c>
      <c r="F55" t="s">
        <v>145</v>
      </c>
      <c r="G55" t="s">
        <v>149</v>
      </c>
      <c r="H55">
        <v>4638067</v>
      </c>
      <c r="I55">
        <v>30679</v>
      </c>
      <c r="J55">
        <v>10</v>
      </c>
      <c r="K55">
        <v>0</v>
      </c>
      <c r="L55">
        <v>1</v>
      </c>
      <c r="M55">
        <v>10</v>
      </c>
      <c r="N55">
        <v>2</v>
      </c>
      <c r="O55">
        <v>1.25</v>
      </c>
      <c r="P55">
        <v>80</v>
      </c>
      <c r="Q55">
        <v>0</v>
      </c>
      <c r="R55">
        <v>1</v>
      </c>
      <c r="S55">
        <v>100</v>
      </c>
      <c r="T55">
        <v>20</v>
      </c>
      <c r="U55">
        <v>1.25</v>
      </c>
      <c r="W55" s="1" t="s">
        <v>57</v>
      </c>
      <c r="X55" s="8" t="s">
        <v>76</v>
      </c>
      <c r="Z55" s="1">
        <v>1</v>
      </c>
      <c r="AB55" s="1">
        <v>39</v>
      </c>
      <c r="AC55" s="1">
        <v>85</v>
      </c>
      <c r="AD55" s="1">
        <v>90</v>
      </c>
      <c r="AE55" s="1">
        <v>95</v>
      </c>
      <c r="AK55" s="1" t="str">
        <f t="shared" si="0"/>
        <v>YES</v>
      </c>
      <c r="AL55" t="str">
        <f t="shared" si="1"/>
        <v>No</v>
      </c>
      <c r="AM55">
        <f t="shared" si="2"/>
        <v>1</v>
      </c>
      <c r="AO55" t="str">
        <f t="shared" si="3"/>
        <v>NO</v>
      </c>
      <c r="AP55">
        <f t="shared" si="4"/>
        <v>1</v>
      </c>
    </row>
    <row r="56" spans="1:42" x14ac:dyDescent="0.3">
      <c r="A56">
        <v>515372</v>
      </c>
      <c r="B56" s="1">
        <v>29954427</v>
      </c>
      <c r="C56" t="s">
        <v>129</v>
      </c>
      <c r="D56" t="s">
        <v>130</v>
      </c>
      <c r="E56" s="7">
        <v>44065.708333333336</v>
      </c>
      <c r="F56" t="s">
        <v>131</v>
      </c>
      <c r="G56" t="s">
        <v>135</v>
      </c>
      <c r="H56">
        <v>373549</v>
      </c>
      <c r="I56">
        <v>774893</v>
      </c>
      <c r="J56">
        <v>10</v>
      </c>
      <c r="K56">
        <v>0</v>
      </c>
      <c r="L56">
        <v>1</v>
      </c>
      <c r="M56">
        <v>10</v>
      </c>
      <c r="N56">
        <v>2</v>
      </c>
      <c r="O56">
        <v>1.25</v>
      </c>
      <c r="P56">
        <v>80</v>
      </c>
      <c r="Q56">
        <v>0</v>
      </c>
      <c r="R56">
        <v>1</v>
      </c>
      <c r="S56">
        <v>100</v>
      </c>
      <c r="T56">
        <v>20</v>
      </c>
      <c r="U56">
        <v>1.25</v>
      </c>
      <c r="W56" s="1" t="s">
        <v>52</v>
      </c>
      <c r="X56" s="1" t="s">
        <v>150</v>
      </c>
      <c r="Z56" s="1">
        <v>1</v>
      </c>
      <c r="AB56" s="1">
        <v>17</v>
      </c>
      <c r="AC56" s="1">
        <v>35</v>
      </c>
      <c r="AD56" s="1">
        <v>53</v>
      </c>
      <c r="AE56" s="1">
        <v>54</v>
      </c>
      <c r="AF56" s="1">
        <v>56</v>
      </c>
      <c r="AG56" s="1">
        <v>60</v>
      </c>
      <c r="AK56" s="1" t="str">
        <f t="shared" si="0"/>
        <v>YES</v>
      </c>
      <c r="AL56" t="str">
        <f t="shared" si="1"/>
        <v>No</v>
      </c>
      <c r="AM56">
        <f t="shared" si="2"/>
        <v>1</v>
      </c>
      <c r="AO56" t="str">
        <f t="shared" si="3"/>
        <v>YES</v>
      </c>
      <c r="AP56">
        <f t="shared" si="4"/>
        <v>0</v>
      </c>
    </row>
    <row r="57" spans="1:42" x14ac:dyDescent="0.3">
      <c r="A57">
        <v>516400</v>
      </c>
      <c r="B57" s="1">
        <v>29972215</v>
      </c>
      <c r="C57" t="s">
        <v>151</v>
      </c>
      <c r="D57" t="s">
        <v>152</v>
      </c>
      <c r="E57" s="7">
        <v>44072.458333333336</v>
      </c>
      <c r="F57" t="s">
        <v>153</v>
      </c>
      <c r="G57" t="s">
        <v>154</v>
      </c>
      <c r="H57">
        <v>744103</v>
      </c>
      <c r="I57">
        <v>442179</v>
      </c>
      <c r="J57">
        <v>10</v>
      </c>
      <c r="K57">
        <v>0</v>
      </c>
      <c r="L57">
        <v>1</v>
      </c>
      <c r="M57">
        <v>10</v>
      </c>
      <c r="N57">
        <v>2</v>
      </c>
      <c r="O57">
        <v>1.25</v>
      </c>
      <c r="P57">
        <v>80</v>
      </c>
      <c r="Q57">
        <v>0</v>
      </c>
      <c r="R57">
        <v>1</v>
      </c>
      <c r="S57">
        <v>100</v>
      </c>
      <c r="T57">
        <v>20</v>
      </c>
      <c r="U57">
        <v>1.25</v>
      </c>
      <c r="W57" s="1" t="s">
        <v>37</v>
      </c>
      <c r="X57" s="8" t="s">
        <v>68</v>
      </c>
      <c r="Z57" s="1">
        <v>1</v>
      </c>
      <c r="AB57" s="1">
        <v>4</v>
      </c>
      <c r="AC57" s="1">
        <v>72</v>
      </c>
      <c r="AK57" s="1" t="str">
        <f t="shared" si="0"/>
        <v>YES</v>
      </c>
      <c r="AL57" t="str">
        <f t="shared" si="1"/>
        <v>Yes</v>
      </c>
      <c r="AM57">
        <f t="shared" si="2"/>
        <v>0</v>
      </c>
      <c r="AO57" t="str">
        <f t="shared" si="3"/>
        <v>YES</v>
      </c>
      <c r="AP57">
        <f t="shared" si="4"/>
        <v>0</v>
      </c>
    </row>
    <row r="58" spans="1:42" x14ac:dyDescent="0.3">
      <c r="A58">
        <v>516923</v>
      </c>
      <c r="B58" s="1">
        <v>29965213</v>
      </c>
      <c r="C58" t="s">
        <v>141</v>
      </c>
      <c r="D58" t="s">
        <v>142</v>
      </c>
      <c r="E58" s="7">
        <v>44073.6875</v>
      </c>
      <c r="F58" t="s">
        <v>143</v>
      </c>
      <c r="G58" t="s">
        <v>155</v>
      </c>
      <c r="H58">
        <v>174383</v>
      </c>
      <c r="I58">
        <v>30684</v>
      </c>
      <c r="J58">
        <v>10</v>
      </c>
      <c r="K58">
        <v>0</v>
      </c>
      <c r="L58">
        <v>1</v>
      </c>
      <c r="M58">
        <v>9</v>
      </c>
      <c r="N58">
        <v>1</v>
      </c>
      <c r="O58">
        <v>1.1299999999999999</v>
      </c>
      <c r="P58">
        <v>80</v>
      </c>
      <c r="Q58">
        <v>0</v>
      </c>
      <c r="R58">
        <v>1</v>
      </c>
      <c r="S58">
        <v>80</v>
      </c>
      <c r="T58">
        <v>0</v>
      </c>
      <c r="U58">
        <v>1</v>
      </c>
      <c r="W58" s="8" t="s">
        <v>68</v>
      </c>
      <c r="X58" s="8" t="s">
        <v>68</v>
      </c>
      <c r="Z58" s="1">
        <v>1</v>
      </c>
      <c r="AB58" s="1">
        <v>1</v>
      </c>
      <c r="AC58" s="1">
        <v>45</v>
      </c>
      <c r="AK58" s="1" t="str">
        <f t="shared" si="0"/>
        <v>YES</v>
      </c>
      <c r="AL58" t="str">
        <f t="shared" si="1"/>
        <v>Yes</v>
      </c>
      <c r="AM58">
        <f t="shared" si="2"/>
        <v>0</v>
      </c>
      <c r="AO58" t="str">
        <f t="shared" si="3"/>
        <v>YES</v>
      </c>
      <c r="AP58">
        <f t="shared" si="4"/>
        <v>0</v>
      </c>
    </row>
    <row r="59" spans="1:42" x14ac:dyDescent="0.3">
      <c r="A59">
        <v>516643</v>
      </c>
      <c r="B59" s="1">
        <v>29969906</v>
      </c>
      <c r="C59" t="s">
        <v>129</v>
      </c>
      <c r="D59" t="s">
        <v>130</v>
      </c>
      <c r="E59" s="7">
        <v>44073.708333333336</v>
      </c>
      <c r="F59" t="s">
        <v>147</v>
      </c>
      <c r="G59" t="s">
        <v>139</v>
      </c>
      <c r="H59">
        <v>55224</v>
      </c>
      <c r="I59">
        <v>50045</v>
      </c>
      <c r="J59">
        <v>10</v>
      </c>
      <c r="K59">
        <v>0</v>
      </c>
      <c r="L59">
        <v>1</v>
      </c>
      <c r="M59">
        <v>8</v>
      </c>
      <c r="N59">
        <v>0</v>
      </c>
      <c r="O59">
        <v>1</v>
      </c>
      <c r="P59">
        <v>80</v>
      </c>
      <c r="Q59">
        <v>0</v>
      </c>
      <c r="R59">
        <v>1</v>
      </c>
      <c r="S59">
        <v>80</v>
      </c>
      <c r="T59">
        <v>0</v>
      </c>
      <c r="U59">
        <v>1</v>
      </c>
      <c r="W59" s="8" t="s">
        <v>37</v>
      </c>
      <c r="X59" s="8" t="s">
        <v>138</v>
      </c>
      <c r="Z59" s="1">
        <v>1</v>
      </c>
      <c r="AB59" s="1">
        <v>12</v>
      </c>
      <c r="AC59" s="1">
        <v>48</v>
      </c>
      <c r="AD59" s="1">
        <v>55</v>
      </c>
      <c r="AE59" s="1">
        <v>83</v>
      </c>
      <c r="AK59" s="1" t="str">
        <f t="shared" si="0"/>
        <v>YES</v>
      </c>
      <c r="AL59" t="str">
        <f t="shared" si="1"/>
        <v>Yes</v>
      </c>
      <c r="AM59">
        <f t="shared" si="2"/>
        <v>0</v>
      </c>
      <c r="AO59" t="str">
        <f t="shared" si="3"/>
        <v>YES</v>
      </c>
      <c r="AP59">
        <f t="shared" si="4"/>
        <v>0</v>
      </c>
    </row>
    <row r="60" spans="1:42" x14ac:dyDescent="0.3">
      <c r="A60">
        <v>519264</v>
      </c>
      <c r="B60">
        <v>30004309</v>
      </c>
      <c r="C60" t="s">
        <v>151</v>
      </c>
      <c r="D60" t="s">
        <v>152</v>
      </c>
      <c r="E60" s="7">
        <v>44086.416666666664</v>
      </c>
      <c r="F60" t="s">
        <v>156</v>
      </c>
      <c r="G60" t="s">
        <v>157</v>
      </c>
      <c r="H60">
        <v>441086</v>
      </c>
      <c r="I60">
        <v>441079</v>
      </c>
      <c r="J60">
        <v>10</v>
      </c>
      <c r="K60">
        <v>0</v>
      </c>
      <c r="L60">
        <v>1</v>
      </c>
      <c r="M60">
        <v>9</v>
      </c>
      <c r="N60">
        <v>1</v>
      </c>
      <c r="O60">
        <v>1.1299999999999999</v>
      </c>
      <c r="P60">
        <v>80</v>
      </c>
      <c r="Q60">
        <v>0</v>
      </c>
      <c r="R60">
        <v>1</v>
      </c>
      <c r="S60">
        <v>80</v>
      </c>
      <c r="T60">
        <v>0</v>
      </c>
      <c r="U60">
        <v>1</v>
      </c>
      <c r="W60" s="1" t="s">
        <v>89</v>
      </c>
      <c r="X60" s="8" t="s">
        <v>105</v>
      </c>
      <c r="Z60" s="1">
        <v>1</v>
      </c>
      <c r="AB60" s="1">
        <v>29</v>
      </c>
      <c r="AC60" s="1">
        <v>32</v>
      </c>
      <c r="AD60" s="1">
        <v>79</v>
      </c>
      <c r="AK60" s="1" t="str">
        <f t="shared" si="0"/>
        <v>YES</v>
      </c>
      <c r="AL60" t="str">
        <f t="shared" si="1"/>
        <v>No</v>
      </c>
      <c r="AM60">
        <f t="shared" si="2"/>
        <v>1</v>
      </c>
      <c r="AO60" t="str">
        <f t="shared" si="3"/>
        <v>NO</v>
      </c>
      <c r="AP60">
        <f t="shared" si="4"/>
        <v>1</v>
      </c>
    </row>
    <row r="61" spans="1:42" x14ac:dyDescent="0.3">
      <c r="A61">
        <v>519269</v>
      </c>
      <c r="B61">
        <v>30004579</v>
      </c>
      <c r="C61" t="s">
        <v>151</v>
      </c>
      <c r="D61" t="s">
        <v>152</v>
      </c>
      <c r="E61" s="7">
        <v>44087.4375</v>
      </c>
      <c r="F61" t="s">
        <v>158</v>
      </c>
      <c r="G61" t="s">
        <v>153</v>
      </c>
      <c r="H61">
        <v>1080507</v>
      </c>
      <c r="I61">
        <v>744103</v>
      </c>
      <c r="J61">
        <v>10</v>
      </c>
      <c r="K61">
        <v>0</v>
      </c>
      <c r="L61">
        <v>1</v>
      </c>
      <c r="M61">
        <v>8</v>
      </c>
      <c r="N61">
        <v>0</v>
      </c>
      <c r="O61">
        <v>1</v>
      </c>
      <c r="P61">
        <v>80</v>
      </c>
      <c r="Q61">
        <v>0</v>
      </c>
      <c r="R61">
        <v>1</v>
      </c>
      <c r="S61">
        <v>80</v>
      </c>
      <c r="T61">
        <v>0</v>
      </c>
      <c r="U61">
        <v>1</v>
      </c>
      <c r="W61" s="1" t="s">
        <v>37</v>
      </c>
      <c r="X61" s="8" t="s">
        <v>159</v>
      </c>
      <c r="Z61" s="1">
        <v>1</v>
      </c>
      <c r="AB61" s="1">
        <v>14</v>
      </c>
      <c r="AC61" s="1">
        <v>47</v>
      </c>
      <c r="AD61" s="1">
        <v>50</v>
      </c>
      <c r="AE61" s="1">
        <v>51</v>
      </c>
      <c r="AF61" s="1">
        <v>88</v>
      </c>
      <c r="AK61" s="1" t="str">
        <f t="shared" si="0"/>
        <v>YES</v>
      </c>
      <c r="AL61" t="str">
        <f t="shared" si="1"/>
        <v>Yes</v>
      </c>
      <c r="AM61">
        <f t="shared" si="2"/>
        <v>0</v>
      </c>
      <c r="AO61" t="str">
        <f t="shared" si="3"/>
        <v>YES</v>
      </c>
      <c r="AP61">
        <f t="shared" si="4"/>
        <v>0</v>
      </c>
    </row>
    <row r="62" spans="1:42" x14ac:dyDescent="0.3">
      <c r="A62">
        <v>519385</v>
      </c>
      <c r="B62">
        <v>29989405</v>
      </c>
      <c r="C62" t="s">
        <v>141</v>
      </c>
      <c r="D62" t="s">
        <v>142</v>
      </c>
      <c r="E62" s="7">
        <v>44087.6875</v>
      </c>
      <c r="F62" t="s">
        <v>143</v>
      </c>
      <c r="G62" t="s">
        <v>160</v>
      </c>
      <c r="H62">
        <v>174383</v>
      </c>
      <c r="I62">
        <v>168731</v>
      </c>
      <c r="J62">
        <v>10</v>
      </c>
      <c r="K62">
        <v>0</v>
      </c>
      <c r="L62">
        <v>1</v>
      </c>
      <c r="M62">
        <v>9</v>
      </c>
      <c r="N62">
        <v>1</v>
      </c>
      <c r="O62">
        <v>1.1299999999999999</v>
      </c>
      <c r="P62">
        <v>100</v>
      </c>
      <c r="Q62">
        <v>20</v>
      </c>
      <c r="R62">
        <v>1.25</v>
      </c>
      <c r="S62">
        <v>80</v>
      </c>
      <c r="T62">
        <v>0</v>
      </c>
      <c r="U62">
        <v>1</v>
      </c>
      <c r="W62" s="1" t="s">
        <v>51</v>
      </c>
      <c r="X62" s="1" t="s">
        <v>51</v>
      </c>
      <c r="Z62" s="1">
        <v>0</v>
      </c>
      <c r="AK62" s="1" t="str">
        <f t="shared" si="0"/>
        <v>NO</v>
      </c>
      <c r="AL62" t="str">
        <f t="shared" si="1"/>
        <v>No</v>
      </c>
      <c r="AM62">
        <f t="shared" si="2"/>
        <v>0</v>
      </c>
      <c r="AO62" t="str">
        <f t="shared" si="3"/>
        <v>NO</v>
      </c>
      <c r="AP62">
        <f t="shared" si="4"/>
        <v>0</v>
      </c>
    </row>
    <row r="63" spans="1:42" x14ac:dyDescent="0.3">
      <c r="A63">
        <v>518849</v>
      </c>
      <c r="B63">
        <v>29979283</v>
      </c>
      <c r="C63" t="s">
        <v>129</v>
      </c>
      <c r="D63" t="s">
        <v>130</v>
      </c>
      <c r="E63" s="7">
        <v>44087.708333333336</v>
      </c>
      <c r="F63" t="s">
        <v>136</v>
      </c>
      <c r="G63" t="s">
        <v>161</v>
      </c>
      <c r="H63">
        <v>3038746</v>
      </c>
      <c r="I63">
        <v>778903</v>
      </c>
      <c r="J63">
        <v>10</v>
      </c>
      <c r="K63">
        <v>0</v>
      </c>
      <c r="L63">
        <v>1</v>
      </c>
      <c r="M63">
        <v>9</v>
      </c>
      <c r="N63">
        <v>1</v>
      </c>
      <c r="O63">
        <v>1.1299999999999999</v>
      </c>
      <c r="P63">
        <v>100</v>
      </c>
      <c r="Q63">
        <v>20</v>
      </c>
      <c r="R63">
        <v>1.25</v>
      </c>
      <c r="S63">
        <v>80</v>
      </c>
      <c r="T63">
        <v>0</v>
      </c>
      <c r="U63">
        <v>1</v>
      </c>
      <c r="W63" s="1" t="s">
        <v>51</v>
      </c>
      <c r="X63" s="1" t="s">
        <v>57</v>
      </c>
      <c r="Z63" s="1">
        <v>0</v>
      </c>
      <c r="AB63" s="1">
        <v>48</v>
      </c>
      <c r="AK63" s="1" t="str">
        <f t="shared" si="0"/>
        <v>NO</v>
      </c>
      <c r="AL63" t="str">
        <f t="shared" si="1"/>
        <v>No</v>
      </c>
      <c r="AM63">
        <f t="shared" si="2"/>
        <v>0</v>
      </c>
      <c r="AO63" t="str">
        <f t="shared" si="3"/>
        <v>NO</v>
      </c>
      <c r="AP63">
        <f t="shared" si="4"/>
        <v>0</v>
      </c>
    </row>
    <row r="64" spans="1:42" x14ac:dyDescent="0.3">
      <c r="A64">
        <v>519286</v>
      </c>
      <c r="B64">
        <v>0</v>
      </c>
      <c r="C64" t="s">
        <v>162</v>
      </c>
      <c r="D64" t="s">
        <v>163</v>
      </c>
      <c r="E64" s="7">
        <v>44088.166666666664</v>
      </c>
      <c r="F64" t="s">
        <v>164</v>
      </c>
      <c r="G64" t="s">
        <v>165</v>
      </c>
      <c r="H64">
        <v>0</v>
      </c>
      <c r="I64">
        <v>0</v>
      </c>
      <c r="J64">
        <v>10</v>
      </c>
      <c r="K64">
        <v>0</v>
      </c>
      <c r="L64">
        <v>1</v>
      </c>
      <c r="M64">
        <v>9</v>
      </c>
      <c r="N64">
        <v>1</v>
      </c>
      <c r="O64">
        <v>1.1299999999999999</v>
      </c>
      <c r="P64">
        <v>80</v>
      </c>
      <c r="Q64">
        <v>0</v>
      </c>
      <c r="R64">
        <v>1</v>
      </c>
      <c r="S64">
        <v>80</v>
      </c>
      <c r="T64">
        <v>0</v>
      </c>
      <c r="U64">
        <v>1</v>
      </c>
      <c r="W64" s="8" t="s">
        <v>119</v>
      </c>
      <c r="X64" s="10" t="s">
        <v>79</v>
      </c>
      <c r="Z64" s="1">
        <v>1</v>
      </c>
      <c r="AB64" s="1">
        <v>25</v>
      </c>
      <c r="AC64" s="1">
        <v>37</v>
      </c>
      <c r="AD64" s="1">
        <v>41</v>
      </c>
      <c r="AE64" s="1">
        <v>45</v>
      </c>
      <c r="AF64" s="1">
        <v>45</v>
      </c>
      <c r="AG64" s="1">
        <v>90</v>
      </c>
      <c r="AK64" s="1" t="str">
        <f t="shared" si="0"/>
        <v>YES</v>
      </c>
      <c r="AL64" t="str">
        <f t="shared" si="1"/>
        <v>No</v>
      </c>
      <c r="AM64">
        <f t="shared" si="2"/>
        <v>1</v>
      </c>
      <c r="AO64" t="str">
        <f t="shared" si="3"/>
        <v>NO</v>
      </c>
      <c r="AP64">
        <f t="shared" si="4"/>
        <v>1</v>
      </c>
    </row>
    <row r="65" spans="1:42" x14ac:dyDescent="0.3">
      <c r="A65">
        <v>519440</v>
      </c>
      <c r="B65">
        <v>0</v>
      </c>
      <c r="C65" t="s">
        <v>166</v>
      </c>
      <c r="D65" t="s">
        <v>34</v>
      </c>
      <c r="E65" s="7">
        <v>44089.541666666664</v>
      </c>
      <c r="F65" t="s">
        <v>167</v>
      </c>
      <c r="G65" t="s">
        <v>168</v>
      </c>
      <c r="H65">
        <v>0</v>
      </c>
      <c r="I65">
        <v>0</v>
      </c>
      <c r="J65">
        <v>10</v>
      </c>
      <c r="K65">
        <v>0</v>
      </c>
      <c r="L65">
        <v>1</v>
      </c>
      <c r="M65">
        <v>8</v>
      </c>
      <c r="N65">
        <v>0</v>
      </c>
      <c r="O65">
        <v>1</v>
      </c>
      <c r="P65">
        <v>80</v>
      </c>
      <c r="Q65">
        <v>0</v>
      </c>
      <c r="R65">
        <v>1</v>
      </c>
      <c r="S65">
        <v>80</v>
      </c>
      <c r="T65">
        <v>0</v>
      </c>
      <c r="U65">
        <v>1</v>
      </c>
      <c r="W65" s="8" t="s">
        <v>105</v>
      </c>
      <c r="X65" s="8" t="s">
        <v>115</v>
      </c>
      <c r="Z65" s="1">
        <v>1</v>
      </c>
      <c r="AB65" s="1">
        <v>10</v>
      </c>
      <c r="AC65" s="1">
        <v>28</v>
      </c>
      <c r="AD65" s="1">
        <v>45</v>
      </c>
      <c r="AE65" s="1">
        <v>88</v>
      </c>
      <c r="AF65" s="1">
        <v>90</v>
      </c>
      <c r="AK65" s="1" t="str">
        <f t="shared" si="0"/>
        <v>YES</v>
      </c>
      <c r="AL65" t="str">
        <f t="shared" si="1"/>
        <v>Yes</v>
      </c>
      <c r="AM65">
        <f t="shared" si="2"/>
        <v>0</v>
      </c>
      <c r="AO65" t="str">
        <f t="shared" si="3"/>
        <v>YES</v>
      </c>
      <c r="AP65">
        <f t="shared" si="4"/>
        <v>0</v>
      </c>
    </row>
    <row r="66" spans="1:42" x14ac:dyDescent="0.3">
      <c r="A66">
        <v>520014</v>
      </c>
      <c r="B66">
        <v>30013538</v>
      </c>
      <c r="C66" t="s">
        <v>151</v>
      </c>
      <c r="D66" t="s">
        <v>152</v>
      </c>
      <c r="E66" s="7">
        <v>44090.458333333336</v>
      </c>
      <c r="F66" t="s">
        <v>169</v>
      </c>
      <c r="G66" t="s">
        <v>170</v>
      </c>
      <c r="H66">
        <v>350849</v>
      </c>
      <c r="I66">
        <v>441089</v>
      </c>
      <c r="J66">
        <v>10</v>
      </c>
      <c r="K66">
        <v>0</v>
      </c>
      <c r="L66">
        <v>1</v>
      </c>
      <c r="M66">
        <v>10</v>
      </c>
      <c r="N66">
        <v>2</v>
      </c>
      <c r="O66">
        <v>1.25</v>
      </c>
      <c r="P66">
        <v>100</v>
      </c>
      <c r="Q66">
        <v>20</v>
      </c>
      <c r="R66">
        <v>1.25</v>
      </c>
      <c r="S66">
        <v>100</v>
      </c>
      <c r="T66">
        <v>20</v>
      </c>
      <c r="U66">
        <v>1.25</v>
      </c>
      <c r="W66" s="1" t="s">
        <v>51</v>
      </c>
      <c r="X66" s="10" t="s">
        <v>115</v>
      </c>
      <c r="Z66" s="1">
        <v>0</v>
      </c>
      <c r="AB66" s="1">
        <v>53</v>
      </c>
      <c r="AC66" s="1">
        <v>61</v>
      </c>
      <c r="AD66" s="1">
        <v>82</v>
      </c>
      <c r="AE66" s="1">
        <v>85</v>
      </c>
      <c r="AF66" s="1">
        <v>90</v>
      </c>
      <c r="AK66" s="1" t="str">
        <f t="shared" si="0"/>
        <v>NO</v>
      </c>
      <c r="AL66" t="str">
        <f t="shared" si="1"/>
        <v>No</v>
      </c>
      <c r="AM66">
        <f t="shared" si="2"/>
        <v>0</v>
      </c>
      <c r="AO66" t="str">
        <f t="shared" si="3"/>
        <v>NO</v>
      </c>
      <c r="AP66">
        <f t="shared" si="4"/>
        <v>0</v>
      </c>
    </row>
  </sheetData>
  <autoFilter ref="A6:AI64" xr:uid="{61689D7D-65B6-492F-96E9-629ADCA604F5}"/>
  <conditionalFormatting sqref="AB7:AJ39 AG40:AJ40 AB41:AJ62 AB64:AJ1096 AC63:AJ63">
    <cfRule type="cellIs" dxfId="10" priority="9" operator="greaterThan">
      <formula>45</formula>
    </cfRule>
    <cfRule type="cellIs" dxfId="9" priority="10" operator="lessThan">
      <formula>46</formula>
    </cfRule>
    <cfRule type="cellIs" dxfId="8" priority="11" operator="between">
      <formula>1</formula>
      <formula>90</formula>
    </cfRule>
  </conditionalFormatting>
  <conditionalFormatting sqref="AB40:AF40">
    <cfRule type="cellIs" dxfId="7" priority="6" operator="greaterThan">
      <formula>45</formula>
    </cfRule>
    <cfRule type="cellIs" dxfId="6" priority="7" operator="lessThan">
      <formula>46</formula>
    </cfRule>
    <cfRule type="cellIs" dxfId="5" priority="8" operator="between">
      <formula>1</formula>
      <formula>90</formula>
    </cfRule>
  </conditionalFormatting>
  <conditionalFormatting sqref="AB7:AJ62 AB64:AJ1096 AC63:AJ63">
    <cfRule type="cellIs" dxfId="4" priority="5" operator="equal">
      <formula>0</formula>
    </cfRule>
  </conditionalFormatting>
  <conditionalFormatting sqref="AB63">
    <cfRule type="cellIs" dxfId="3" priority="2" operator="greaterThan">
      <formula>45</formula>
    </cfRule>
    <cfRule type="cellIs" dxfId="2" priority="3" operator="lessThan">
      <formula>46</formula>
    </cfRule>
    <cfRule type="cellIs" dxfId="1" priority="4" operator="between">
      <formula>1</formula>
      <formula>90</formula>
    </cfRule>
  </conditionalFormatting>
  <conditionalFormatting sqref="AB6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BDCF-01E8-47D9-BF50-8463849F67C8}">
  <dimension ref="A1:J54"/>
  <sheetViews>
    <sheetView tabSelected="1" workbookViewId="0">
      <selection activeCell="A47" sqref="A47"/>
    </sheetView>
  </sheetViews>
  <sheetFormatPr defaultRowHeight="15.6" x14ac:dyDescent="0.3"/>
  <cols>
    <col min="1" max="1" width="28.296875" customWidth="1"/>
    <col min="3" max="3" width="10.69921875" bestFit="1" customWidth="1"/>
    <col min="4" max="4" width="1.3984375" customWidth="1"/>
    <col min="9" max="10" width="0" hidden="1" customWidth="1"/>
  </cols>
  <sheetData>
    <row r="1" spans="1:5" x14ac:dyDescent="0.3">
      <c r="A1" s="5" t="s">
        <v>173</v>
      </c>
    </row>
    <row r="2" spans="1:5" x14ac:dyDescent="0.3">
      <c r="A2" s="5"/>
    </row>
    <row r="3" spans="1:5" x14ac:dyDescent="0.3">
      <c r="D3" t="s">
        <v>183</v>
      </c>
      <c r="E3" t="s">
        <v>184</v>
      </c>
    </row>
    <row r="4" spans="1:5" x14ac:dyDescent="0.3">
      <c r="A4" s="5" t="s">
        <v>174</v>
      </c>
    </row>
    <row r="6" spans="1:5" x14ac:dyDescent="0.3">
      <c r="C6" s="5" t="s">
        <v>178</v>
      </c>
    </row>
    <row r="7" spans="1:5" ht="4.95" customHeight="1" x14ac:dyDescent="0.3">
      <c r="C7" s="5"/>
    </row>
    <row r="8" spans="1:5" x14ac:dyDescent="0.3">
      <c r="A8" t="s">
        <v>175</v>
      </c>
      <c r="B8">
        <f>COUNT('Darri FHGs st2'!B7:B66)</f>
        <v>58</v>
      </c>
    </row>
    <row r="9" spans="1:5" x14ac:dyDescent="0.3">
      <c r="A9" t="s">
        <v>176</v>
      </c>
      <c r="B9">
        <f>SUM('Darri FHGs st2'!Z7:Z66)</f>
        <v>46</v>
      </c>
      <c r="C9" s="12">
        <f>B9/B8</f>
        <v>0.7931034482758621</v>
      </c>
    </row>
    <row r="10" spans="1:5" x14ac:dyDescent="0.3">
      <c r="A10" t="s">
        <v>177</v>
      </c>
      <c r="B10">
        <f>B8-B9</f>
        <v>12</v>
      </c>
      <c r="C10" s="12">
        <f>B10/B9</f>
        <v>0.2608695652173913</v>
      </c>
    </row>
    <row r="12" spans="1:5" x14ac:dyDescent="0.3">
      <c r="A12" s="5" t="s">
        <v>179</v>
      </c>
    </row>
    <row r="14" spans="1:5" x14ac:dyDescent="0.3">
      <c r="C14" s="5" t="s">
        <v>178</v>
      </c>
    </row>
    <row r="15" spans="1:5" ht="4.95" customHeight="1" x14ac:dyDescent="0.3"/>
    <row r="16" spans="1:5" x14ac:dyDescent="0.3">
      <c r="A16" t="s">
        <v>180</v>
      </c>
      <c r="B16">
        <f>B8</f>
        <v>58</v>
      </c>
    </row>
    <row r="17" spans="1:10" x14ac:dyDescent="0.3">
      <c r="A17" t="s">
        <v>181</v>
      </c>
      <c r="B17">
        <f>COUNTIF('Darri FHGs st2'!AL:AL,Summary!D3)</f>
        <v>22</v>
      </c>
    </row>
    <row r="18" spans="1:10" ht="4.95" customHeight="1" x14ac:dyDescent="0.3"/>
    <row r="19" spans="1:10" x14ac:dyDescent="0.3">
      <c r="A19" s="5" t="s">
        <v>185</v>
      </c>
      <c r="B19" s="5">
        <f>B16-B17</f>
        <v>36</v>
      </c>
    </row>
    <row r="20" spans="1:10" ht="4.95" customHeight="1" x14ac:dyDescent="0.3">
      <c r="A20" s="5"/>
      <c r="B20" s="5"/>
    </row>
    <row r="21" spans="1:10" x14ac:dyDescent="0.3">
      <c r="A21" t="s">
        <v>186</v>
      </c>
      <c r="B21">
        <f>SUM('Darri FHGs st2'!AM7:AM66)</f>
        <v>23</v>
      </c>
      <c r="C21" s="12">
        <f>B21/$B$19</f>
        <v>0.63888888888888884</v>
      </c>
      <c r="E21" s="17" t="s">
        <v>194</v>
      </c>
      <c r="F21" s="17"/>
      <c r="G21" s="17"/>
      <c r="H21" s="17"/>
      <c r="I21" t="s">
        <v>189</v>
      </c>
      <c r="J21">
        <v>10</v>
      </c>
    </row>
    <row r="22" spans="1:10" x14ac:dyDescent="0.3">
      <c r="A22" t="s">
        <v>177</v>
      </c>
      <c r="B22">
        <f>B19-B21</f>
        <v>13</v>
      </c>
      <c r="C22" s="12">
        <f>B22/$B$19</f>
        <v>0.3611111111111111</v>
      </c>
      <c r="I22" t="s">
        <v>195</v>
      </c>
      <c r="J22">
        <v>1.51</v>
      </c>
    </row>
    <row r="23" spans="1:10" x14ac:dyDescent="0.3">
      <c r="I23" t="s">
        <v>196</v>
      </c>
      <c r="J23">
        <v>1.7</v>
      </c>
    </row>
    <row r="24" spans="1:10" x14ac:dyDescent="0.3">
      <c r="A24" s="5" t="s">
        <v>187</v>
      </c>
    </row>
    <row r="26" spans="1:10" x14ac:dyDescent="0.3">
      <c r="A26" t="s">
        <v>188</v>
      </c>
      <c r="B26" s="13">
        <f>SUM(B21*SUM(J21*J22))</f>
        <v>347.3</v>
      </c>
    </row>
    <row r="27" spans="1:10" x14ac:dyDescent="0.3">
      <c r="A27" t="s">
        <v>190</v>
      </c>
      <c r="B27" s="13">
        <f>B21*J21</f>
        <v>230</v>
      </c>
    </row>
    <row r="28" spans="1:10" ht="4.95" customHeight="1" x14ac:dyDescent="0.3"/>
    <row r="29" spans="1:10" x14ac:dyDescent="0.3">
      <c r="A29" t="s">
        <v>191</v>
      </c>
      <c r="B29" s="14">
        <f>B26-B27</f>
        <v>117.30000000000001</v>
      </c>
    </row>
    <row r="30" spans="1:10" x14ac:dyDescent="0.3">
      <c r="A30" t="s">
        <v>192</v>
      </c>
      <c r="B30" s="13">
        <f>B22*J21</f>
        <v>130</v>
      </c>
    </row>
    <row r="31" spans="1:10" ht="4.95" customHeight="1" x14ac:dyDescent="0.3"/>
    <row r="32" spans="1:10" x14ac:dyDescent="0.3">
      <c r="A32" s="5" t="s">
        <v>193</v>
      </c>
      <c r="B32" s="15">
        <f>B29-B30</f>
        <v>-12.699999999999989</v>
      </c>
    </row>
    <row r="34" spans="1:8" x14ac:dyDescent="0.3">
      <c r="A34" s="5" t="s">
        <v>197</v>
      </c>
    </row>
    <row r="36" spans="1:8" x14ac:dyDescent="0.3">
      <c r="C36" s="5" t="s">
        <v>178</v>
      </c>
    </row>
    <row r="37" spans="1:8" ht="4.95" customHeight="1" x14ac:dyDescent="0.3"/>
    <row r="38" spans="1:8" x14ac:dyDescent="0.3">
      <c r="A38" t="s">
        <v>180</v>
      </c>
      <c r="B38">
        <f>B16</f>
        <v>58</v>
      </c>
    </row>
    <row r="39" spans="1:8" x14ac:dyDescent="0.3">
      <c r="A39" t="s">
        <v>199</v>
      </c>
      <c r="B39">
        <f>COUNTIF('Darri FHGs st2'!AO7:AO66,Summary!D3)</f>
        <v>27</v>
      </c>
    </row>
    <row r="40" spans="1:8" ht="4.95" customHeight="1" x14ac:dyDescent="0.3"/>
    <row r="41" spans="1:8" x14ac:dyDescent="0.3">
      <c r="A41" s="5" t="s">
        <v>185</v>
      </c>
      <c r="B41" s="5">
        <f>B38-B39</f>
        <v>31</v>
      </c>
    </row>
    <row r="42" spans="1:8" ht="4.95" customHeight="1" x14ac:dyDescent="0.3">
      <c r="A42" s="5"/>
      <c r="B42" s="5"/>
    </row>
    <row r="43" spans="1:8" x14ac:dyDescent="0.3">
      <c r="A43" t="s">
        <v>186</v>
      </c>
      <c r="B43">
        <f>SUM('Darri FHGs st2'!AP7:AP66)</f>
        <v>18</v>
      </c>
      <c r="C43" s="12">
        <f>B43/$B$41</f>
        <v>0.58064516129032262</v>
      </c>
      <c r="E43" s="17" t="s">
        <v>200</v>
      </c>
      <c r="F43" s="16"/>
      <c r="G43" s="16"/>
      <c r="H43" s="16"/>
    </row>
    <row r="44" spans="1:8" x14ac:dyDescent="0.3">
      <c r="A44" t="s">
        <v>177</v>
      </c>
      <c r="B44">
        <f>B41-B43</f>
        <v>13</v>
      </c>
      <c r="C44" s="12">
        <f>B44/$B$41</f>
        <v>0.41935483870967744</v>
      </c>
    </row>
    <row r="46" spans="1:8" x14ac:dyDescent="0.3">
      <c r="A46" s="5" t="s">
        <v>201</v>
      </c>
    </row>
    <row r="47" spans="1:8" ht="4.95" customHeight="1" x14ac:dyDescent="0.3"/>
    <row r="48" spans="1:8" x14ac:dyDescent="0.3">
      <c r="A48" t="s">
        <v>188</v>
      </c>
      <c r="B48" s="13">
        <f>SUM(B43*SUM(J21*J23))</f>
        <v>306</v>
      </c>
    </row>
    <row r="49" spans="1:2" x14ac:dyDescent="0.3">
      <c r="A49" t="s">
        <v>190</v>
      </c>
      <c r="B49" s="13">
        <f>B43*J21</f>
        <v>180</v>
      </c>
    </row>
    <row r="50" spans="1:2" ht="4.95" customHeight="1" x14ac:dyDescent="0.3"/>
    <row r="51" spans="1:2" x14ac:dyDescent="0.3">
      <c r="A51" t="s">
        <v>191</v>
      </c>
      <c r="B51" s="14">
        <f>B48-B49</f>
        <v>126</v>
      </c>
    </row>
    <row r="52" spans="1:2" x14ac:dyDescent="0.3">
      <c r="A52" t="s">
        <v>192</v>
      </c>
      <c r="B52" s="13">
        <f>B44*J21</f>
        <v>130</v>
      </c>
    </row>
    <row r="53" spans="1:2" ht="4.95" customHeight="1" x14ac:dyDescent="0.3"/>
    <row r="54" spans="1:2" x14ac:dyDescent="0.3">
      <c r="A54" s="5" t="s">
        <v>193</v>
      </c>
      <c r="B54" s="15">
        <f>B51-B52</f>
        <v>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0BC8-3FC3-4054-9556-75CE1D25A97B}">
  <dimension ref="A1:J1"/>
  <sheetViews>
    <sheetView workbookViewId="0">
      <selection activeCell="Q16" sqref="Q16"/>
    </sheetView>
  </sheetViews>
  <sheetFormatPr defaultRowHeight="15.6" x14ac:dyDescent="0.3"/>
  <sheetData>
    <row r="1" spans="1:10" x14ac:dyDescent="0.3">
      <c r="A1" s="5" t="s">
        <v>171</v>
      </c>
      <c r="J1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Darri FHGs st2</vt:lpstr>
      <vt:lpstr>Summary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2020-09-17T20:01:05Z</dcterms:created>
  <dcterms:modified xsi:type="dcterms:W3CDTF">2020-09-17T20:57:01Z</dcterms:modified>
</cp:coreProperties>
</file>